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05" windowWidth="12120" windowHeight="8835" activeTab="0"/>
  </bookViews>
  <sheets>
    <sheet name="základy" sheetId="1" r:id="rId1"/>
    <sheet name="datum" sheetId="2" r:id="rId2"/>
    <sheet name="čas a rozdíly" sheetId="3" r:id="rId3"/>
    <sheet name="generátor řad" sheetId="4" r:id="rId4"/>
  </sheets>
  <externalReferences>
    <externalReference r:id="rId7"/>
    <externalReference r:id="rId8"/>
  </externalReferences>
  <definedNames>
    <definedName name="didot">'[1]Typografická tabulka'!#REF!</definedName>
  </definedNames>
  <calcPr fullCalcOnLoad="1"/>
</workbook>
</file>

<file path=xl/comments3.xml><?xml version="1.0" encoding="utf-8"?>
<comments xmlns="http://schemas.openxmlformats.org/spreadsheetml/2006/main">
  <authors>
    <author>Uzivatel</author>
  </authors>
  <commentList>
    <comment ref="G7" authorId="0">
      <text>
        <r>
          <rPr>
            <sz val="8"/>
            <rFont val="Tahoma"/>
            <family val="2"/>
          </rPr>
          <t xml:space="preserve">Formát / Buňky…/Číslo
Druh: Vlastní
Typ: </t>
        </r>
        <r>
          <rPr>
            <b/>
            <sz val="8"/>
            <rFont val="Tahoma"/>
            <family val="0"/>
          </rPr>
          <t>[hh]:mm:ss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sz val="8"/>
            <rFont val="Tahoma"/>
            <family val="2"/>
          </rPr>
          <t>viz formát buňky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Uzivatel</author>
  </authors>
  <commentList>
    <comment ref="U24" authorId="0">
      <text>
        <r>
          <rPr>
            <sz val="8"/>
            <rFont val="Tahoma"/>
            <family val="0"/>
          </rPr>
          <t xml:space="preserve">Před tažením můžete upravit formát datumu.
</t>
        </r>
      </text>
    </comment>
  </commentList>
</comments>
</file>

<file path=xl/sharedStrings.xml><?xml version="1.0" encoding="utf-8"?>
<sst xmlns="http://schemas.openxmlformats.org/spreadsheetml/2006/main" count="241" uniqueCount="177">
  <si>
    <t>Vzorec</t>
  </si>
  <si>
    <t>Výsledek</t>
  </si>
  <si>
    <t>Formát buňky</t>
  </si>
  <si>
    <t>po</t>
  </si>
  <si>
    <t>před</t>
  </si>
  <si>
    <t>dny před</t>
  </si>
  <si>
    <t>dny po</t>
  </si>
  <si>
    <t>týdny před</t>
  </si>
  <si>
    <t>týdny po</t>
  </si>
  <si>
    <t>měsíce před</t>
  </si>
  <si>
    <t>měsíce po</t>
  </si>
  <si>
    <t>den týdne</t>
  </si>
  <si>
    <t>čtvrtletí</t>
  </si>
  <si>
    <t>týden</t>
  </si>
  <si>
    <t>sobota</t>
  </si>
  <si>
    <t>měsíc</t>
  </si>
  <si>
    <t>středa</t>
  </si>
  <si>
    <t>prac. den před</t>
  </si>
  <si>
    <t>Datum:</t>
  </si>
  <si>
    <t>=C1</t>
  </si>
  <si>
    <t>General</t>
  </si>
  <si>
    <t>=DENTÝDNE(C1;2)</t>
  </si>
  <si>
    <t>=HODNOTA.NA.TEXT(C1;"dddd")</t>
  </si>
  <si>
    <t>=WORKDAY(C1;A7)</t>
  </si>
  <si>
    <t>d.m.yy</t>
  </si>
  <si>
    <t>=WEEKNUM(C1)</t>
  </si>
  <si>
    <t>mmmm</t>
  </si>
  <si>
    <t>=HODNOTA.NA.TEXT(C1;"mmmm")</t>
  </si>
  <si>
    <t>=ROUNDUP(MĚSÍC(C1)/3;0)</t>
  </si>
  <si>
    <t>=KDYŽ(CISLODNE(A13)=DENTÝDNE(C1;2);C1-MOD(DENTÝDNE(C1;2)-CISLODNE(A13);7)-7;C1-MOD(DENTÝDNE(C1;2)-CISLODNE(A13);7))</t>
  </si>
  <si>
    <t>=C1-A14</t>
  </si>
  <si>
    <t>=C1+A15</t>
  </si>
  <si>
    <t>=C1-7*A16</t>
  </si>
  <si>
    <t>=C1+7*A17</t>
  </si>
  <si>
    <t>=EDATE(C1;-A18)</t>
  </si>
  <si>
    <t>=EDATE(C1;A19)</t>
  </si>
  <si>
    <t>Údaj</t>
  </si>
  <si>
    <t>Čas</t>
  </si>
  <si>
    <t>Komentář</t>
  </si>
  <si>
    <t>Sekundy</t>
  </si>
  <si>
    <t>Hodiny</t>
  </si>
  <si>
    <t>Minuty</t>
  </si>
  <si>
    <t>S</t>
  </si>
  <si>
    <t>Začátek</t>
  </si>
  <si>
    <t>Konec</t>
  </si>
  <si>
    <t>Uběhlý čas</t>
  </si>
  <si>
    <t>Datumové řady</t>
  </si>
  <si>
    <t>Časové řady</t>
  </si>
  <si>
    <t>Počáteční den:</t>
  </si>
  <si>
    <t>Počáteční hodina:</t>
  </si>
  <si>
    <t>Počáteční měsíc:</t>
  </si>
  <si>
    <t>Počáteční minuta:</t>
  </si>
  <si>
    <t>Počáteční rok:</t>
  </si>
  <si>
    <t>Počáteční sekunda:</t>
  </si>
  <si>
    <t>Jednotka kroku:</t>
  </si>
  <si>
    <t>rok</t>
  </si>
  <si>
    <t>den</t>
  </si>
  <si>
    <t>Hodina</t>
  </si>
  <si>
    <t>Minuta</t>
  </si>
  <si>
    <t>Sekunda</t>
  </si>
  <si>
    <t>Dávka:</t>
  </si>
  <si>
    <t>Počáteční datum:</t>
  </si>
  <si>
    <t>Počáteční čas:</t>
  </si>
  <si>
    <t>Protáhni dolů…</t>
  </si>
  <si>
    <t>Zadáno</t>
  </si>
  <si>
    <t>25.2.04</t>
  </si>
  <si>
    <t>Výstup</t>
  </si>
  <si>
    <t>25.2.98</t>
  </si>
  <si>
    <t>25/2/2004</t>
  </si>
  <si>
    <t>15:36</t>
  </si>
  <si>
    <t>16:01:05</t>
  </si>
  <si>
    <t>16:01:05,26</t>
  </si>
  <si>
    <t>15:1</t>
  </si>
  <si>
    <t>15.1.2</t>
  </si>
  <si>
    <t>12-6-2004</t>
  </si>
  <si>
    <t>d.m.yyyy
koncové dvojčíslí 00-29 … rok 2000-2029
koncové dvojčíslí 30-99 … rok 1930-1999
jiné nastavení: Microsoft Office 2000 Resource Kit
nebo: Start/Nastavení/Ovládací panely/Místní nastavení</t>
  </si>
  <si>
    <t>Automaticky formátováno na… / Komentář</t>
  </si>
  <si>
    <t>Formát / Komentář</t>
  </si>
  <si>
    <t>Příklady základních funkcí</t>
  </si>
  <si>
    <t>Datum 1</t>
  </si>
  <si>
    <t>Datum 2</t>
  </si>
  <si>
    <t>=RMD(A27;B27) … vlastní funkce VBA</t>
  </si>
  <si>
    <t>=MOD(C14-B14;1)</t>
  </si>
  <si>
    <t>=B4/24</t>
  </si>
  <si>
    <t>=B5/1440</t>
  </si>
  <si>
    <t>=B6/86400</t>
  </si>
  <si>
    <t>=A9*24</t>
  </si>
  <si>
    <t>=A9*1440</t>
  </si>
  <si>
    <t>=A9*86400</t>
  </si>
  <si>
    <t>=DATEDIF(A26;B26;"Y")&amp;" - "
&amp;DATEDIF(A26;B26;"YM")&amp;" - "
&amp;DATEDIF(A26;B26;"MD")&amp;" [roky - měsíce - dny] "</t>
  </si>
  <si>
    <t>=MOD(C15-B15;1)</t>
  </si>
  <si>
    <t>=MOD(C16-B16;1)</t>
  </si>
  <si>
    <t>d.m.yyyy</t>
  </si>
  <si>
    <t>d.m.yyyy h:mm</t>
  </si>
  <si>
    <t>vloží do buňky aktuální datum</t>
  </si>
  <si>
    <t>Ctrl + ;</t>
  </si>
  <si>
    <t>Ctrl + Shift + #</t>
  </si>
  <si>
    <t>Ctrl + Shift + @</t>
  </si>
  <si>
    <t>neplatná, měla by formátovat buňku na typ datum</t>
  </si>
  <si>
    <t>neplatná, měla by formátovat buňku na typ čas</t>
  </si>
  <si>
    <t>Zkratková klávesa</t>
  </si>
  <si>
    <t>Ctrl + ,</t>
  </si>
  <si>
    <t>Funkce převzaté z anglické literatury a aplikované na český Excel</t>
  </si>
  <si>
    <t>poslední den v měsíci</t>
  </si>
  <si>
    <t>=DATEDIF(A23;B23;"MD") … rozdíl dní bez ohledu na měsíce a roky</t>
  </si>
  <si>
    <t>=DATEDIF(A20;B20;"Y") … rozdíl celých roků</t>
  </si>
  <si>
    <t>=DATEDIF(A21;B21;"M") … rozdíl celých měsíců</t>
  </si>
  <si>
    <t>=DATEDIF(A22;B22;"D") … rozdíl dnů (totéž prostý odečet</t>
  </si>
  <si>
    <t>=DATEDIF(A24;B24;"YM") ... rozdíl měsíců bez ohledu na dny a roky</t>
  </si>
  <si>
    <t>=DATEDIF(A25;B25;"YD") … rozdíl dní bez ohledu na roky</t>
  </si>
  <si>
    <t>=NETWORKDAYS(A28;B28) … rozdíl v pracovních dnech s možností přidání svátků</t>
  </si>
  <si>
    <t>Řada pracovních dní</t>
  </si>
  <si>
    <t>Datum</t>
  </si>
  <si>
    <t>Nový rok</t>
  </si>
  <si>
    <t>Velikonoční pondělí</t>
  </si>
  <si>
    <t>Svátek práce</t>
  </si>
  <si>
    <t>Mistr Jan Hus</t>
  </si>
  <si>
    <t>Den české státnosti</t>
  </si>
  <si>
    <t>Den vzniku samostatného československého státu</t>
  </si>
  <si>
    <t>Den boje za svobodu a demokracii</t>
  </si>
  <si>
    <t>Štědrý den</t>
  </si>
  <si>
    <t>1. svátek vánoční</t>
  </si>
  <si>
    <t>2. svátek vánoční</t>
  </si>
  <si>
    <t>Rok:</t>
  </si>
  <si>
    <t>Svátky a výjimky</t>
  </si>
  <si>
    <t>Vlastní 1</t>
  </si>
  <si>
    <t>Vlastní 2</t>
  </si>
  <si>
    <t>Vlastní 3</t>
  </si>
  <si>
    <t>počet dnů v měsíci</t>
  </si>
  <si>
    <t>=EOMONTH(C1;0)</t>
  </si>
  <si>
    <t>=DEN(DATUM(ROK(C1);MĚSÍC(C1)+1;0))</t>
  </si>
  <si>
    <t>první den v měsíci</t>
  </si>
  <si>
    <t>=DATUM(ROK(C1);MĚSÍC(C1);1)</t>
  </si>
  <si>
    <t>=DATUM(ROK(C1);MĚSÍC(C1)+1;0)</t>
  </si>
  <si>
    <t>Jednotka</t>
  </si>
  <si>
    <t>1 hodina</t>
  </si>
  <si>
    <t>1 minuta</t>
  </si>
  <si>
    <t>1 vteřina</t>
  </si>
  <si>
    <t>Část dne (pořadového čísla)</t>
  </si>
  <si>
    <t>1/24</t>
  </si>
  <si>
    <t>1/1440</t>
  </si>
  <si>
    <t>1/86400</t>
  </si>
  <si>
    <t>15.1</t>
  </si>
  <si>
    <t>15-1</t>
  </si>
  <si>
    <t>d.mmm</t>
  </si>
  <si>
    <t>h:mm</t>
  </si>
  <si>
    <t>h:mm:ss</t>
  </si>
  <si>
    <t>mm:ss,0</t>
  </si>
  <si>
    <t>25/2</t>
  </si>
  <si>
    <t>d.m.yyyy, pravidla viz výše</t>
  </si>
  <si>
    <t>=C1+KDYŽ(CISLODNE(A12)&lt;=DENTÝDNE(C1;2);
7-DENTÝDNE(C1;2)+CISLODNE(A12);
CISLODNE(A12)-DENTÝDNE(C1;2))</t>
  </si>
  <si>
    <t>=DNES()</t>
  </si>
  <si>
    <t>=NYNÍ()</t>
  </si>
  <si>
    <t>=ROMAN(2004)</t>
  </si>
  <si>
    <t>=DATUM(2004;2;25)</t>
  </si>
  <si>
    <t>=DATUM(2004;14;25)</t>
  </si>
  <si>
    <t>=DATUMHODN("25.2.2004")</t>
  </si>
  <si>
    <t>=ČASHODN("3:15 odp.")</t>
  </si>
  <si>
    <t>=ROK(38042)</t>
  </si>
  <si>
    <t>=MĚSÍC(38042)</t>
  </si>
  <si>
    <t>=DEN(38042)</t>
  </si>
  <si>
    <t>=HODINA(38042,5)</t>
  </si>
  <si>
    <t>=MINUTA(38042,526)</t>
  </si>
  <si>
    <t>=SEKUNDA(38042,52548)</t>
  </si>
  <si>
    <t>=SEKUNDA("15:05:22")</t>
  </si>
  <si>
    <t>Vstup</t>
  </si>
  <si>
    <t>Naformátovaný výstup</t>
  </si>
  <si>
    <t>Formát</t>
  </si>
  <si>
    <t>neplatná, měla by vkládat aktuální čas; použijte Ctrl+Shift+:</t>
  </si>
  <si>
    <t>Den slovanských věrozvěstů Cyrila a Metoděje</t>
  </si>
  <si>
    <t>Den osvobození od fašismu</t>
  </si>
  <si>
    <t>d. mmmm yyyy</t>
  </si>
  <si>
    <t>dddd, d.m.yyyy</t>
  </si>
  <si>
    <t>mmm-yy</t>
  </si>
  <si>
    <t>dd.mm.yy, h:mm dop\..odp\.</t>
  </si>
  <si>
    <t>d. mmmm \[ddd\]</t>
  </si>
  <si>
    <t>dddd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</si>
</sst>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ddd"/>
    <numFmt numFmtId="166" formatCode="mmmm"/>
    <numFmt numFmtId="167" formatCode="hh:mm:ss"/>
    <numFmt numFmtId="168" formatCode="[hh]:mm:ss"/>
    <numFmt numFmtId="169" formatCode="d/m/"/>
    <numFmt numFmtId="170" formatCode="dd/mm/yy"/>
    <numFmt numFmtId="171" formatCode="d/\ mmmm\ yyyy"/>
    <numFmt numFmtId="172" formatCode="dddd\,\ d/m/yyyy"/>
    <numFmt numFmtId="173" formatCode="mmm\-yy"/>
    <numFmt numFmtId="174" formatCode="d/m/yy\ h:mm\ d\o\p\./\od\p\."/>
    <numFmt numFmtId="175" formatCode="d/\ mmmm\ \[ddd\]"/>
    <numFmt numFmtId="176" formatCode="dd/mm/yy\,\ h:mm\ d\o\p\./\od\p\."/>
  </numFmts>
  <fonts count="13">
    <font>
      <sz val="9"/>
      <name val="Arial CE"/>
      <family val="0"/>
    </font>
    <font>
      <sz val="8"/>
      <name val="Arial CE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 CE"/>
      <family val="2"/>
    </font>
    <font>
      <sz val="8"/>
      <name val="Symbol"/>
      <family val="1"/>
    </font>
    <font>
      <sz val="8"/>
      <name val="Tahoma"/>
      <family val="2"/>
    </font>
    <font>
      <b/>
      <sz val="8"/>
      <name val="Tahoma"/>
      <family val="0"/>
    </font>
    <font>
      <sz val="8"/>
      <color indexed="51"/>
      <name val="Arial CE"/>
      <family val="2"/>
    </font>
    <font>
      <sz val="8"/>
      <name val="Arial Unicode MS"/>
      <family val="2"/>
    </font>
    <font>
      <sz val="8"/>
      <color indexed="10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4" fontId="1" fillId="2" borderId="0" xfId="0" applyNumberFormat="1" applyFont="1" applyFill="1" applyAlignment="1">
      <alignment vertical="center"/>
    </xf>
    <xf numFmtId="0" fontId="1" fillId="0" borderId="0" xfId="21" applyFont="1" applyAlignment="1">
      <alignment horizontal="center"/>
      <protection/>
    </xf>
    <xf numFmtId="0" fontId="1" fillId="0" borderId="0" xfId="21" applyFont="1">
      <alignment/>
      <protection/>
    </xf>
    <xf numFmtId="0" fontId="5" fillId="3" borderId="0" xfId="21" applyFont="1" applyFill="1" applyBorder="1" applyAlignment="1">
      <alignment horizontal="center"/>
      <protection/>
    </xf>
    <xf numFmtId="168" fontId="1" fillId="0" borderId="0" xfId="21" applyNumberFormat="1" applyFont="1" applyAlignment="1">
      <alignment horizontal="center"/>
      <protection/>
    </xf>
    <xf numFmtId="0" fontId="5" fillId="3" borderId="0" xfId="21" applyFont="1" applyFill="1" applyBorder="1" applyAlignment="1">
      <alignment horizontal="left"/>
      <protection/>
    </xf>
    <xf numFmtId="0" fontId="6" fillId="0" borderId="0" xfId="21" applyFont="1" applyAlignment="1">
      <alignment horizontal="center"/>
      <protection/>
    </xf>
    <xf numFmtId="168" fontId="1" fillId="2" borderId="0" xfId="21" applyNumberFormat="1" applyFont="1" applyFill="1" applyAlignment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14" fontId="5" fillId="3" borderId="0" xfId="0" applyNumberFormat="1" applyFont="1" applyFill="1" applyBorder="1" applyAlignment="1">
      <alignment horizontal="left" vertical="center"/>
    </xf>
    <xf numFmtId="0" fontId="5" fillId="3" borderId="0" xfId="20" applyFont="1" applyFill="1" applyBorder="1" applyAlignment="1">
      <alignment horizontal="center"/>
      <protection/>
    </xf>
    <xf numFmtId="0" fontId="1" fillId="0" borderId="0" xfId="20" applyFont="1" applyBorder="1">
      <alignment/>
      <protection/>
    </xf>
    <xf numFmtId="0" fontId="1" fillId="2" borderId="0" xfId="20" applyFont="1" applyFill="1" applyBorder="1">
      <alignment/>
      <protection/>
    </xf>
    <xf numFmtId="1" fontId="1" fillId="2" borderId="0" xfId="20" applyNumberFormat="1" applyFont="1" applyFill="1" applyBorder="1">
      <alignment/>
      <protection/>
    </xf>
    <xf numFmtId="0" fontId="1" fillId="4" borderId="0" xfId="20" applyFont="1" applyFill="1" applyBorder="1">
      <alignment/>
      <protection/>
    </xf>
    <xf numFmtId="0" fontId="1" fillId="2" borderId="0" xfId="20" applyFont="1" applyFill="1" applyBorder="1" applyAlignment="1">
      <alignment horizontal="center"/>
      <protection/>
    </xf>
    <xf numFmtId="14" fontId="1" fillId="0" borderId="0" xfId="20" applyNumberFormat="1" applyFont="1" applyBorder="1">
      <alignment/>
      <protection/>
    </xf>
    <xf numFmtId="167" fontId="1" fillId="0" borderId="0" xfId="20" applyNumberFormat="1" applyFont="1" applyBorder="1">
      <alignment/>
      <protection/>
    </xf>
    <xf numFmtId="14" fontId="1" fillId="5" borderId="0" xfId="20" applyNumberFormat="1" applyFont="1" applyFill="1" applyBorder="1">
      <alignment/>
      <protection/>
    </xf>
    <xf numFmtId="167" fontId="1" fillId="5" borderId="0" xfId="20" applyNumberFormat="1" applyFont="1" applyFill="1" applyBorder="1">
      <alignment/>
      <protection/>
    </xf>
    <xf numFmtId="0" fontId="1" fillId="2" borderId="1" xfId="20" applyFont="1" applyFill="1" applyBorder="1">
      <alignment/>
      <protection/>
    </xf>
    <xf numFmtId="0" fontId="1" fillId="2" borderId="1" xfId="20" applyFont="1" applyFill="1" applyBorder="1" applyAlignment="1">
      <alignment horizontal="center"/>
      <protection/>
    </xf>
    <xf numFmtId="0" fontId="1" fillId="2" borderId="2" xfId="20" applyFont="1" applyFill="1" applyBorder="1" applyAlignment="1">
      <alignment horizontal="center"/>
      <protection/>
    </xf>
    <xf numFmtId="0" fontId="1" fillId="2" borderId="2" xfId="20" applyFont="1" applyFill="1" applyBorder="1">
      <alignment/>
      <protection/>
    </xf>
    <xf numFmtId="0" fontId="9" fillId="3" borderId="0" xfId="20" applyFont="1" applyFill="1" applyBorder="1" applyAlignment="1">
      <alignment horizontal="center"/>
      <protection/>
    </xf>
    <xf numFmtId="0" fontId="5" fillId="3" borderId="0" xfId="0" applyFont="1" applyFill="1" applyAlignment="1">
      <alignment horizontal="center" vertical="center"/>
    </xf>
    <xf numFmtId="14" fontId="1" fillId="0" borderId="0" xfId="20" applyNumberFormat="1" applyFont="1" applyBorder="1" applyAlignment="1">
      <alignment horizontal="center"/>
      <protection/>
    </xf>
    <xf numFmtId="167" fontId="1" fillId="0" borderId="0" xfId="20" applyNumberFormat="1" applyFont="1" applyBorder="1" applyAlignment="1">
      <alignment horizontal="center"/>
      <protection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5" fillId="3" borderId="0" xfId="21" applyFont="1" applyFill="1" applyBorder="1" applyAlignment="1">
      <alignment horizontal="center" vertical="center"/>
      <protection/>
    </xf>
    <xf numFmtId="169" fontId="1" fillId="0" borderId="0" xfId="20" applyNumberFormat="1" applyFont="1" applyBorder="1">
      <alignment/>
      <protection/>
    </xf>
    <xf numFmtId="169" fontId="1" fillId="5" borderId="0" xfId="20" applyNumberFormat="1" applyFont="1" applyFill="1" applyBorder="1">
      <alignment/>
      <protection/>
    </xf>
    <xf numFmtId="170" fontId="1" fillId="2" borderId="0" xfId="20" applyNumberFormat="1" applyFont="1" applyFill="1" applyBorder="1">
      <alignment/>
      <protection/>
    </xf>
    <xf numFmtId="0" fontId="5" fillId="3" borderId="0" xfId="0" applyFont="1" applyFill="1" applyAlignment="1">
      <alignment horizontal="center"/>
    </xf>
    <xf numFmtId="0" fontId="1" fillId="2" borderId="0" xfId="20" applyNumberFormat="1" applyFont="1" applyFill="1" applyBorder="1">
      <alignment/>
      <protection/>
    </xf>
    <xf numFmtId="0" fontId="1" fillId="0" borderId="0" xfId="0" applyFont="1" applyAlignment="1">
      <alignment vertical="center" wrapText="1"/>
    </xf>
    <xf numFmtId="0" fontId="1" fillId="2" borderId="0" xfId="0" applyFont="1" applyFill="1" applyBorder="1" applyAlignment="1" applyProtection="1">
      <alignment horizontal="center" vertical="top"/>
      <protection locked="0"/>
    </xf>
    <xf numFmtId="14" fontId="5" fillId="3" borderId="0" xfId="0" applyNumberFormat="1" applyFont="1" applyFill="1" applyBorder="1" applyAlignment="1">
      <alignment horizontal="left" vertical="top"/>
    </xf>
    <xf numFmtId="0" fontId="1" fillId="5" borderId="3" xfId="0" applyFont="1" applyFill="1" applyBorder="1" applyAlignment="1">
      <alignment/>
    </xf>
    <xf numFmtId="0" fontId="10" fillId="5" borderId="3" xfId="0" applyFont="1" applyFill="1" applyBorder="1" applyAlignment="1">
      <alignment/>
    </xf>
    <xf numFmtId="171" fontId="1" fillId="5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vertical="center"/>
    </xf>
    <xf numFmtId="14" fontId="1" fillId="5" borderId="3" xfId="0" applyNumberFormat="1" applyFont="1" applyFill="1" applyBorder="1" applyAlignment="1">
      <alignment vertical="center"/>
    </xf>
    <xf numFmtId="49" fontId="1" fillId="4" borderId="3" xfId="0" applyNumberFormat="1" applyFont="1" applyFill="1" applyBorder="1" applyAlignment="1">
      <alignment vertical="top"/>
    </xf>
    <xf numFmtId="49" fontId="1" fillId="4" borderId="3" xfId="0" applyNumberFormat="1" applyFont="1" applyFill="1" applyBorder="1" applyAlignment="1">
      <alignment vertical="top" wrapText="1"/>
    </xf>
    <xf numFmtId="14" fontId="1" fillId="5" borderId="3" xfId="0" applyNumberFormat="1" applyFont="1" applyFill="1" applyBorder="1" applyAlignment="1">
      <alignment vertical="top"/>
    </xf>
    <xf numFmtId="49" fontId="11" fillId="4" borderId="3" xfId="0" applyNumberFormat="1" applyFont="1" applyFill="1" applyBorder="1" applyAlignment="1">
      <alignment vertical="center"/>
    </xf>
    <xf numFmtId="16" fontId="1" fillId="5" borderId="3" xfId="0" applyNumberFormat="1" applyFont="1" applyFill="1" applyBorder="1" applyAlignment="1">
      <alignment/>
    </xf>
    <xf numFmtId="20" fontId="1" fillId="5" borderId="3" xfId="0" applyNumberFormat="1" applyFont="1" applyFill="1" applyBorder="1" applyAlignment="1">
      <alignment vertical="center"/>
    </xf>
    <xf numFmtId="21" fontId="1" fillId="5" borderId="3" xfId="0" applyNumberFormat="1" applyFont="1" applyFill="1" applyBorder="1" applyAlignment="1">
      <alignment vertical="center"/>
    </xf>
    <xf numFmtId="47" fontId="1" fillId="5" borderId="3" xfId="0" applyNumberFormat="1" applyFont="1" applyFill="1" applyBorder="1" applyAlignment="1">
      <alignment vertical="center"/>
    </xf>
    <xf numFmtId="49" fontId="1" fillId="4" borderId="3" xfId="0" applyNumberFormat="1" applyFont="1" applyFill="1" applyBorder="1" applyAlignment="1">
      <alignment vertical="center" wrapText="1"/>
    </xf>
    <xf numFmtId="0" fontId="5" fillId="3" borderId="0" xfId="21" applyFont="1" applyFill="1" applyBorder="1" applyAlignment="1">
      <alignment horizontal="center" vertical="center"/>
      <protection/>
    </xf>
    <xf numFmtId="49" fontId="1" fillId="4" borderId="3" xfId="21" applyNumberFormat="1" applyFont="1" applyFill="1" applyBorder="1" applyAlignment="1">
      <alignment horizontal="left" wrapText="1"/>
      <protection/>
    </xf>
    <xf numFmtId="0" fontId="1" fillId="5" borderId="3" xfId="21" applyFont="1" applyFill="1" applyBorder="1" applyAlignment="1">
      <alignment horizontal="center" vertical="top"/>
      <protection/>
    </xf>
    <xf numFmtId="167" fontId="1" fillId="0" borderId="0" xfId="20" applyNumberFormat="1" applyFont="1" applyBorder="1" applyAlignment="1">
      <alignment horizontal="center"/>
      <protection/>
    </xf>
    <xf numFmtId="22" fontId="1" fillId="5" borderId="3" xfId="0" applyNumberFormat="1" applyFont="1" applyFill="1" applyBorder="1" applyAlignment="1">
      <alignment vertical="center"/>
    </xf>
    <xf numFmtId="0" fontId="1" fillId="5" borderId="3" xfId="0" applyNumberFormat="1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172" fontId="1" fillId="5" borderId="3" xfId="0" applyNumberFormat="1" applyFont="1" applyFill="1" applyBorder="1" applyAlignment="1">
      <alignment vertical="center"/>
    </xf>
    <xf numFmtId="173" fontId="1" fillId="5" borderId="3" xfId="0" applyNumberFormat="1" applyFont="1" applyFill="1" applyBorder="1" applyAlignment="1">
      <alignment vertical="center"/>
    </xf>
    <xf numFmtId="176" fontId="1" fillId="5" borderId="3" xfId="0" applyNumberFormat="1" applyFont="1" applyFill="1" applyBorder="1" applyAlignment="1">
      <alignment vertical="center"/>
    </xf>
    <xf numFmtId="175" fontId="1" fillId="5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49" fontId="1" fillId="4" borderId="3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vertical="center"/>
    </xf>
    <xf numFmtId="164" fontId="1" fillId="5" borderId="3" xfId="0" applyNumberFormat="1" applyFont="1" applyFill="1" applyBorder="1" applyAlignment="1">
      <alignment vertical="center"/>
    </xf>
    <xf numFmtId="166" fontId="1" fillId="5" borderId="3" xfId="0" applyNumberFormat="1" applyFont="1" applyFill="1" applyBorder="1" applyAlignment="1">
      <alignment vertical="center"/>
    </xf>
    <xf numFmtId="164" fontId="1" fillId="5" borderId="3" xfId="0" applyNumberFormat="1" applyFont="1" applyFill="1" applyBorder="1" applyAlignment="1">
      <alignment vertical="top"/>
    </xf>
    <xf numFmtId="0" fontId="1" fillId="2" borderId="3" xfId="21" applyFont="1" applyFill="1" applyBorder="1" applyAlignment="1">
      <alignment horizontal="center"/>
      <protection/>
    </xf>
    <xf numFmtId="168" fontId="1" fillId="5" borderId="3" xfId="21" applyNumberFormat="1" applyFont="1" applyFill="1" applyBorder="1" applyAlignment="1">
      <alignment horizontal="center"/>
      <protection/>
    </xf>
    <xf numFmtId="49" fontId="1" fillId="4" borderId="3" xfId="21" applyNumberFormat="1" applyFont="1" applyFill="1" applyBorder="1" applyAlignment="1">
      <alignment horizontal="left"/>
      <protection/>
    </xf>
    <xf numFmtId="0" fontId="1" fillId="5" borderId="3" xfId="21" applyFont="1" applyFill="1" applyBorder="1" applyAlignment="1">
      <alignment horizontal="center"/>
      <protection/>
    </xf>
    <xf numFmtId="49" fontId="1" fillId="4" borderId="3" xfId="21" applyNumberFormat="1" applyFont="1" applyFill="1" applyBorder="1" applyAlignment="1">
      <alignment horizontal="center"/>
      <protection/>
    </xf>
    <xf numFmtId="167" fontId="1" fillId="2" borderId="3" xfId="21" applyNumberFormat="1" applyFont="1" applyFill="1" applyBorder="1" applyAlignment="1">
      <alignment horizontal="center"/>
      <protection/>
    </xf>
    <xf numFmtId="19" fontId="1" fillId="2" borderId="3" xfId="21" applyNumberFormat="1" applyFont="1" applyFill="1" applyBorder="1" applyAlignment="1">
      <alignment horizontal="center"/>
      <protection/>
    </xf>
    <xf numFmtId="14" fontId="1" fillId="2" borderId="3" xfId="21" applyNumberFormat="1" applyFont="1" applyFill="1" applyBorder="1" applyAlignment="1">
      <alignment horizontal="center" vertical="top"/>
      <protection/>
    </xf>
    <xf numFmtId="168" fontId="1" fillId="2" borderId="3" xfId="21" applyNumberFormat="1" applyFont="1" applyFill="1" applyBorder="1" applyAlignment="1">
      <alignment horizontal="center"/>
      <protection/>
    </xf>
    <xf numFmtId="164" fontId="1" fillId="4" borderId="3" xfId="0" applyNumberFormat="1" applyFont="1" applyFill="1" applyBorder="1" applyAlignment="1">
      <alignment/>
    </xf>
    <xf numFmtId="22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3" borderId="0" xfId="21" applyFont="1" applyFill="1" applyBorder="1" applyAlignment="1">
      <alignment horizontal="center"/>
      <protection/>
    </xf>
    <xf numFmtId="49" fontId="1" fillId="4" borderId="3" xfId="21" applyNumberFormat="1" applyFont="1" applyFill="1" applyBorder="1" applyAlignment="1">
      <alignment horizontal="center"/>
      <protection/>
    </xf>
    <xf numFmtId="14" fontId="1" fillId="0" borderId="0" xfId="20" applyNumberFormat="1" applyFont="1" applyBorder="1" applyAlignment="1">
      <alignment horizontal="center"/>
      <protection/>
    </xf>
    <xf numFmtId="167" fontId="1" fillId="5" borderId="0" xfId="20" applyNumberFormat="1" applyFont="1" applyFill="1" applyBorder="1" applyAlignment="1">
      <alignment horizontal="center"/>
      <protection/>
    </xf>
    <xf numFmtId="0" fontId="5" fillId="3" borderId="0" xfId="20" applyFont="1" applyFill="1" applyBorder="1" applyAlignment="1">
      <alignment horizontal="center"/>
      <protection/>
    </xf>
    <xf numFmtId="14" fontId="1" fillId="5" borderId="0" xfId="20" applyNumberFormat="1" applyFont="1" applyFill="1" applyBorder="1" applyAlignment="1">
      <alignment horizontal="center"/>
      <protection/>
    </xf>
    <xf numFmtId="0" fontId="5" fillId="3" borderId="0" xfId="0" applyFont="1" applyFill="1" applyAlignment="1">
      <alignment horizontal="left"/>
    </xf>
    <xf numFmtId="0" fontId="1" fillId="4" borderId="3" xfId="0" applyFont="1" applyFill="1" applyBorder="1" applyAlignment="1">
      <alignment/>
    </xf>
    <xf numFmtId="0" fontId="1" fillId="4" borderId="3" xfId="20" applyFont="1" applyFill="1" applyBorder="1">
      <alignment/>
      <protection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DatumyCasyFormatyJednotky" xfId="20"/>
    <cellStyle name="normální_Sešit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1685925</xdr:colOff>
      <xdr:row>23</xdr:row>
      <xdr:rowOff>133350</xdr:rowOff>
    </xdr:from>
    <xdr:to>
      <xdr:col>4</xdr:col>
      <xdr:colOff>800100</xdr:colOff>
      <xdr:row>34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267200"/>
          <a:ext cx="1981200" cy="1628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tra\DatumyCasyFormatyJednotk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ffic&#237;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umy"/>
      <sheetName val="Časy"/>
      <sheetName val="Týdeník"/>
      <sheetName val="Formáty a funkce"/>
      <sheetName val="Vyhledávací funkce"/>
      <sheetName val="Řady I"/>
      <sheetName val="Řady II"/>
      <sheetName val="Vzorkovnik barev"/>
      <sheetName val="Převodník jednotek"/>
      <sheetName val="Typografická tabul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2:F49"/>
  <sheetViews>
    <sheetView showGridLines="0" tabSelected="1" workbookViewId="0" topLeftCell="A1">
      <selection activeCell="D8" sqref="D8"/>
    </sheetView>
  </sheetViews>
  <sheetFormatPr defaultColWidth="9.00390625" defaultRowHeight="12"/>
  <cols>
    <col min="1" max="1" width="20.625" style="2" bestFit="1" customWidth="1"/>
    <col min="2" max="2" width="47.375" style="2" bestFit="1" customWidth="1"/>
    <col min="3" max="3" width="21.375" style="2" bestFit="1" customWidth="1"/>
    <col min="4" max="4" width="9.125" style="2" customWidth="1"/>
    <col min="5" max="5" width="9.375" style="2" bestFit="1" customWidth="1"/>
    <col min="6" max="16384" width="9.125" style="2" customWidth="1"/>
  </cols>
  <sheetData>
    <row r="2" spans="1:3" ht="11.25">
      <c r="A2" s="33" t="s">
        <v>64</v>
      </c>
      <c r="B2" s="33" t="s">
        <v>76</v>
      </c>
      <c r="C2" s="33" t="s">
        <v>66</v>
      </c>
    </row>
    <row r="3" spans="1:3" ht="11.25">
      <c r="A3" s="53" t="s">
        <v>65</v>
      </c>
      <c r="B3" s="53" t="s">
        <v>92</v>
      </c>
      <c r="C3" s="54">
        <v>38042</v>
      </c>
    </row>
    <row r="4" spans="1:5" ht="57" customHeight="1">
      <c r="A4" s="55" t="s">
        <v>67</v>
      </c>
      <c r="B4" s="56" t="s">
        <v>75</v>
      </c>
      <c r="C4" s="57">
        <v>35851</v>
      </c>
      <c r="E4" s="37"/>
    </row>
    <row r="5" spans="1:3" ht="11.25">
      <c r="A5" s="53" t="s">
        <v>68</v>
      </c>
      <c r="B5" s="53" t="s">
        <v>92</v>
      </c>
      <c r="C5" s="54">
        <v>38042</v>
      </c>
    </row>
    <row r="6" spans="1:3" ht="11.25">
      <c r="A6" s="58" t="s">
        <v>148</v>
      </c>
      <c r="B6" s="53" t="s">
        <v>144</v>
      </c>
      <c r="C6" s="54">
        <v>37677</v>
      </c>
    </row>
    <row r="7" spans="1:3" ht="11.25">
      <c r="A7" s="58" t="s">
        <v>142</v>
      </c>
      <c r="B7" s="53" t="s">
        <v>144</v>
      </c>
      <c r="C7" s="59">
        <v>37636</v>
      </c>
    </row>
    <row r="8" spans="1:3" ht="11.25">
      <c r="A8" s="58" t="s">
        <v>143</v>
      </c>
      <c r="B8" s="53" t="s">
        <v>144</v>
      </c>
      <c r="C8" s="59">
        <v>37636</v>
      </c>
    </row>
    <row r="9" spans="1:3" ht="11.25">
      <c r="A9" s="53" t="s">
        <v>73</v>
      </c>
      <c r="B9" s="53" t="s">
        <v>149</v>
      </c>
      <c r="C9" s="54">
        <v>37271</v>
      </c>
    </row>
    <row r="10" spans="1:3" ht="11.25">
      <c r="A10" s="53" t="s">
        <v>74</v>
      </c>
      <c r="B10" s="53" t="s">
        <v>92</v>
      </c>
      <c r="C10" s="54">
        <v>38150</v>
      </c>
    </row>
    <row r="11" spans="1:3" ht="11.25">
      <c r="A11" s="58" t="s">
        <v>72</v>
      </c>
      <c r="B11" s="53" t="s">
        <v>145</v>
      </c>
      <c r="C11" s="60">
        <v>0.6256944444444444</v>
      </c>
    </row>
    <row r="12" spans="1:3" ht="11.25">
      <c r="A12" s="58" t="s">
        <v>69</v>
      </c>
      <c r="B12" s="53" t="s">
        <v>145</v>
      </c>
      <c r="C12" s="60">
        <v>0.65</v>
      </c>
    </row>
    <row r="13" spans="1:3" ht="11.25">
      <c r="A13" s="53" t="s">
        <v>70</v>
      </c>
      <c r="B13" s="53" t="s">
        <v>146</v>
      </c>
      <c r="C13" s="61">
        <v>0.6674189814814815</v>
      </c>
    </row>
    <row r="14" spans="1:3" ht="11.25">
      <c r="A14" s="53" t="s">
        <v>71</v>
      </c>
      <c r="B14" s="53" t="s">
        <v>147</v>
      </c>
      <c r="C14" s="62">
        <v>0.6674219907407407</v>
      </c>
    </row>
    <row r="16" spans="1:3" ht="11.25">
      <c r="A16" s="33" t="s">
        <v>78</v>
      </c>
      <c r="B16" s="33" t="s">
        <v>77</v>
      </c>
      <c r="C16" s="33" t="s">
        <v>66</v>
      </c>
    </row>
    <row r="17" spans="1:5" ht="11.25">
      <c r="A17" s="53" t="s">
        <v>151</v>
      </c>
      <c r="B17" s="63" t="s">
        <v>92</v>
      </c>
      <c r="C17" s="54">
        <f ca="1">TODAY()</f>
        <v>37967</v>
      </c>
      <c r="E17" s="36"/>
    </row>
    <row r="18" spans="1:3" ht="11.25">
      <c r="A18" s="53" t="s">
        <v>152</v>
      </c>
      <c r="B18" s="53" t="s">
        <v>93</v>
      </c>
      <c r="C18" s="68">
        <f ca="1">NOW()</f>
        <v>37967.52078136574</v>
      </c>
    </row>
    <row r="19" spans="1:3" ht="11.25">
      <c r="A19" s="53" t="s">
        <v>152</v>
      </c>
      <c r="B19" s="53" t="s">
        <v>20</v>
      </c>
      <c r="C19" s="69">
        <f ca="1">NOW()</f>
        <v>37967.52078136574</v>
      </c>
    </row>
    <row r="20" spans="1:3" ht="11.25">
      <c r="A20" s="53" t="s">
        <v>153</v>
      </c>
      <c r="B20" s="53" t="s">
        <v>20</v>
      </c>
      <c r="C20" s="70" t="str">
        <f>ROMAN(2004)</f>
        <v>MMIV</v>
      </c>
    </row>
    <row r="21" spans="1:3" ht="11.25">
      <c r="A21" s="53" t="s">
        <v>154</v>
      </c>
      <c r="B21" s="53" t="s">
        <v>92</v>
      </c>
      <c r="C21" s="54">
        <f>DATE(2004,2,25)</f>
        <v>38042</v>
      </c>
    </row>
    <row r="22" spans="1:3" ht="11.25">
      <c r="A22" s="53" t="s">
        <v>155</v>
      </c>
      <c r="B22" s="53" t="s">
        <v>92</v>
      </c>
      <c r="C22" s="54">
        <f>DATE(2004,14,25)</f>
        <v>38408</v>
      </c>
    </row>
    <row r="23" spans="1:3" ht="11.25">
      <c r="A23" s="53" t="s">
        <v>156</v>
      </c>
      <c r="B23" s="53" t="s">
        <v>20</v>
      </c>
      <c r="C23" s="47">
        <f>DATEVALUE("25.2.2004")</f>
        <v>38042</v>
      </c>
    </row>
    <row r="24" spans="1:3" ht="12.75">
      <c r="A24" s="53" t="s">
        <v>157</v>
      </c>
      <c r="B24" s="53" t="s">
        <v>20</v>
      </c>
      <c r="C24" s="48">
        <f>TIMEVALUE("3:15 odp.")</f>
        <v>0.6354166666666666</v>
      </c>
    </row>
    <row r="25" spans="1:3" ht="11.25">
      <c r="A25" s="53" t="s">
        <v>158</v>
      </c>
      <c r="B25" s="53" t="s">
        <v>20</v>
      </c>
      <c r="C25" s="47">
        <f>YEAR(38042)</f>
        <v>2004</v>
      </c>
    </row>
    <row r="26" spans="1:3" ht="11.25">
      <c r="A26" s="53" t="s">
        <v>159</v>
      </c>
      <c r="B26" s="53" t="s">
        <v>20</v>
      </c>
      <c r="C26" s="47">
        <f>MONTH(38042)</f>
        <v>2</v>
      </c>
    </row>
    <row r="27" spans="1:3" ht="11.25">
      <c r="A27" s="53" t="s">
        <v>160</v>
      </c>
      <c r="B27" s="53" t="s">
        <v>20</v>
      </c>
      <c r="C27" s="47">
        <f>DAY(38042)</f>
        <v>25</v>
      </c>
    </row>
    <row r="28" spans="1:3" ht="11.25">
      <c r="A28" s="53" t="s">
        <v>161</v>
      </c>
      <c r="B28" s="53" t="s">
        <v>20</v>
      </c>
      <c r="C28" s="47">
        <f>HOUR(38042.5)</f>
        <v>12</v>
      </c>
    </row>
    <row r="29" spans="1:3" ht="11.25">
      <c r="A29" s="53" t="s">
        <v>162</v>
      </c>
      <c r="B29" s="53" t="s">
        <v>20</v>
      </c>
      <c r="C29" s="47">
        <f>MINUTE(38042.526)</f>
        <v>37</v>
      </c>
    </row>
    <row r="30" spans="1:3" ht="11.25">
      <c r="A30" s="53" t="s">
        <v>163</v>
      </c>
      <c r="B30" s="53" t="s">
        <v>20</v>
      </c>
      <c r="C30" s="47">
        <f>SECOND(38042.52548)</f>
        <v>41</v>
      </c>
    </row>
    <row r="31" spans="1:3" ht="11.25">
      <c r="A31" s="53" t="s">
        <v>164</v>
      </c>
      <c r="B31" s="53" t="s">
        <v>20</v>
      </c>
      <c r="C31" s="70">
        <f>SECOND("15:05:22")</f>
        <v>22</v>
      </c>
    </row>
    <row r="33" spans="1:3" ht="11.25">
      <c r="A33" s="33" t="s">
        <v>165</v>
      </c>
      <c r="B33" s="33" t="s">
        <v>166</v>
      </c>
      <c r="C33" s="33" t="s">
        <v>167</v>
      </c>
    </row>
    <row r="34" spans="1:3" ht="12" customHeight="1">
      <c r="A34" s="91">
        <f ca="1">NOW()</f>
        <v>37967.52078136574</v>
      </c>
      <c r="B34" s="49">
        <f>$A$34</f>
        <v>37967.52078136574</v>
      </c>
      <c r="C34" s="50" t="s">
        <v>171</v>
      </c>
    </row>
    <row r="35" spans="1:3" ht="12" customHeight="1">
      <c r="A35" s="92"/>
      <c r="B35" s="71">
        <f>$A$34</f>
        <v>37967.52078136574</v>
      </c>
      <c r="C35" s="50" t="s">
        <v>172</v>
      </c>
    </row>
    <row r="36" spans="1:3" ht="12" customHeight="1">
      <c r="A36" s="92"/>
      <c r="B36" s="72">
        <f>$A$34</f>
        <v>37967.52078136574</v>
      </c>
      <c r="C36" s="50" t="s">
        <v>173</v>
      </c>
    </row>
    <row r="37" spans="1:3" ht="12" customHeight="1">
      <c r="A37" s="92"/>
      <c r="B37" s="73">
        <f>$A$34</f>
        <v>37967.52078136574</v>
      </c>
      <c r="C37" s="50" t="s">
        <v>174</v>
      </c>
    </row>
    <row r="38" spans="1:3" ht="12" customHeight="1">
      <c r="A38" s="92"/>
      <c r="B38" s="74">
        <f>$A$34</f>
        <v>37967.52078136574</v>
      </c>
      <c r="C38" s="50" t="s">
        <v>175</v>
      </c>
    </row>
    <row r="39" spans="3:6" ht="11.25">
      <c r="C39" s="37"/>
      <c r="D39" s="37"/>
      <c r="E39" s="37"/>
      <c r="F39" s="37"/>
    </row>
    <row r="40" spans="1:6" ht="11.25">
      <c r="A40" s="33" t="s">
        <v>134</v>
      </c>
      <c r="B40" s="33" t="s">
        <v>138</v>
      </c>
      <c r="C40" s="37"/>
      <c r="D40" s="37"/>
      <c r="E40" s="37"/>
      <c r="F40" s="37"/>
    </row>
    <row r="41" spans="1:6" ht="11.25">
      <c r="A41" s="75" t="s">
        <v>135</v>
      </c>
      <c r="B41" s="76" t="s">
        <v>139</v>
      </c>
      <c r="C41" s="37"/>
      <c r="D41" s="37"/>
      <c r="E41" s="37"/>
      <c r="F41" s="37"/>
    </row>
    <row r="42" spans="1:6" ht="11.25">
      <c r="A42" s="75" t="s">
        <v>136</v>
      </c>
      <c r="B42" s="76" t="s">
        <v>140</v>
      </c>
      <c r="C42" s="37"/>
      <c r="D42" s="37"/>
      <c r="E42" s="37"/>
      <c r="F42" s="37"/>
    </row>
    <row r="43" spans="1:6" ht="11.25">
      <c r="A43" s="75" t="s">
        <v>137</v>
      </c>
      <c r="B43" s="76" t="s">
        <v>141</v>
      </c>
      <c r="C43" s="37"/>
      <c r="D43" s="37"/>
      <c r="E43" s="37"/>
      <c r="F43" s="37"/>
    </row>
    <row r="44" spans="3:6" ht="11.25">
      <c r="C44" s="37"/>
      <c r="D44" s="37"/>
      <c r="E44" s="37"/>
      <c r="F44" s="37"/>
    </row>
    <row r="45" spans="1:6" ht="11.25">
      <c r="A45" s="33" t="s">
        <v>100</v>
      </c>
      <c r="B45" s="33" t="s">
        <v>102</v>
      </c>
      <c r="C45" s="37"/>
      <c r="D45" s="37"/>
      <c r="E45" s="37"/>
      <c r="F45" s="37"/>
    </row>
    <row r="46" spans="1:6" ht="11.25">
      <c r="A46" s="75" t="s">
        <v>95</v>
      </c>
      <c r="B46" s="75" t="s">
        <v>94</v>
      </c>
      <c r="C46" s="37"/>
      <c r="D46" s="37"/>
      <c r="E46" s="37"/>
      <c r="F46" s="37"/>
    </row>
    <row r="47" spans="1:2" ht="11.25">
      <c r="A47" s="75" t="s">
        <v>101</v>
      </c>
      <c r="B47" s="75" t="s">
        <v>168</v>
      </c>
    </row>
    <row r="48" spans="1:2" ht="11.25">
      <c r="A48" s="75" t="s">
        <v>96</v>
      </c>
      <c r="B48" s="75" t="s">
        <v>99</v>
      </c>
    </row>
    <row r="49" spans="1:2" ht="11.25">
      <c r="A49" s="75" t="s">
        <v>97</v>
      </c>
      <c r="B49" s="75" t="s">
        <v>98</v>
      </c>
    </row>
  </sheetData>
  <mergeCells count="1">
    <mergeCell ref="A34:A3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G24"/>
  <sheetViews>
    <sheetView showGridLines="0" workbookViewId="0" topLeftCell="A1">
      <selection activeCell="G10" sqref="G10"/>
    </sheetView>
  </sheetViews>
  <sheetFormatPr defaultColWidth="9.00390625" defaultRowHeight="12"/>
  <cols>
    <col min="1" max="1" width="5.75390625" style="1" customWidth="1"/>
    <col min="2" max="2" width="16.125" style="2" customWidth="1"/>
    <col min="3" max="3" width="8.375" style="2" customWidth="1"/>
    <col min="4" max="4" width="37.625" style="44" customWidth="1"/>
    <col min="5" max="5" width="10.75390625" style="2" customWidth="1"/>
    <col min="6" max="6" width="9.75390625" style="2" customWidth="1"/>
    <col min="7" max="16384" width="9.125" style="2" customWidth="1"/>
  </cols>
  <sheetData>
    <row r="1" spans="2:3" ht="11.25">
      <c r="B1" s="1" t="s">
        <v>18</v>
      </c>
      <c r="C1" s="4">
        <v>38042</v>
      </c>
    </row>
    <row r="2" spans="1:5" ht="11.25">
      <c r="A2" s="12"/>
      <c r="B2" s="13"/>
      <c r="C2" s="13"/>
      <c r="D2" s="51"/>
      <c r="E2" s="13"/>
    </row>
    <row r="3" spans="1:5" ht="16.5" customHeight="1">
      <c r="A3" s="12"/>
      <c r="B3" s="13"/>
      <c r="C3" s="15" t="s">
        <v>1</v>
      </c>
      <c r="D3" s="16" t="s">
        <v>0</v>
      </c>
      <c r="E3" s="52" t="s">
        <v>2</v>
      </c>
    </row>
    <row r="4" spans="1:5" ht="11.25">
      <c r="A4" s="12"/>
      <c r="B4" s="17" t="s">
        <v>11</v>
      </c>
      <c r="C4" s="77">
        <f>C1</f>
        <v>38042</v>
      </c>
      <c r="D4" s="56" t="s">
        <v>19</v>
      </c>
      <c r="E4" s="53" t="s">
        <v>176</v>
      </c>
    </row>
    <row r="5" spans="1:5" ht="11.25">
      <c r="A5" s="12"/>
      <c r="B5" s="17" t="s">
        <v>11</v>
      </c>
      <c r="C5" s="69">
        <f>WEEKDAY(C1,2)</f>
        <v>3</v>
      </c>
      <c r="D5" s="56" t="s">
        <v>21</v>
      </c>
      <c r="E5" s="53" t="s">
        <v>20</v>
      </c>
    </row>
    <row r="6" spans="1:6" ht="11.25">
      <c r="A6" s="12"/>
      <c r="B6" s="17" t="s">
        <v>11</v>
      </c>
      <c r="C6" s="70" t="str">
        <f>TEXT(C1,"dddd")</f>
        <v>středa</v>
      </c>
      <c r="D6" s="56" t="s">
        <v>22</v>
      </c>
      <c r="E6" s="53" t="s">
        <v>20</v>
      </c>
      <c r="F6" s="3"/>
    </row>
    <row r="7" spans="1:5" ht="11.25">
      <c r="A7" s="14">
        <v>-5</v>
      </c>
      <c r="B7" s="17" t="s">
        <v>17</v>
      </c>
      <c r="C7" s="78">
        <f>WORKDAY(C1,A7)</f>
        <v>38035</v>
      </c>
      <c r="D7" s="56" t="s">
        <v>23</v>
      </c>
      <c r="E7" s="53" t="s">
        <v>24</v>
      </c>
    </row>
    <row r="8" spans="1:5" ht="11.25">
      <c r="A8" s="12"/>
      <c r="B8" s="17" t="s">
        <v>13</v>
      </c>
      <c r="C8" s="69">
        <f>WEEKNUM(C1)</f>
        <v>9</v>
      </c>
      <c r="D8" s="56" t="s">
        <v>25</v>
      </c>
      <c r="E8" s="53" t="s">
        <v>20</v>
      </c>
    </row>
    <row r="9" spans="1:5" ht="11.25">
      <c r="A9" s="12"/>
      <c r="B9" s="17" t="s">
        <v>15</v>
      </c>
      <c r="C9" s="79">
        <f>C1</f>
        <v>38042</v>
      </c>
      <c r="D9" s="56" t="s">
        <v>19</v>
      </c>
      <c r="E9" s="53" t="s">
        <v>26</v>
      </c>
    </row>
    <row r="10" spans="1:5" ht="11.25">
      <c r="A10" s="12"/>
      <c r="B10" s="17" t="s">
        <v>15</v>
      </c>
      <c r="C10" s="69" t="str">
        <f>TEXT(C1,"mmmm")</f>
        <v>únor</v>
      </c>
      <c r="D10" s="56" t="s">
        <v>27</v>
      </c>
      <c r="E10" s="53" t="s">
        <v>20</v>
      </c>
    </row>
    <row r="11" spans="1:5" ht="11.25">
      <c r="A11" s="12"/>
      <c r="B11" s="17" t="s">
        <v>12</v>
      </c>
      <c r="C11" s="69">
        <f>ROUNDUP(MONTH(C1)/3,0)</f>
        <v>1</v>
      </c>
      <c r="D11" s="56" t="s">
        <v>28</v>
      </c>
      <c r="E11" s="53" t="s">
        <v>20</v>
      </c>
    </row>
    <row r="12" spans="1:5" ht="42" customHeight="1">
      <c r="A12" s="45" t="s">
        <v>16</v>
      </c>
      <c r="B12" s="46" t="s">
        <v>3</v>
      </c>
      <c r="C12" s="80">
        <f>C1+IF(CISLODNE(A12)&lt;=WEEKDAY(C1,2),7-WEEKDAY(C1,2)+CISLODNE(A12),CISLODNE(A12)-WEEKDAY(C1,2))</f>
        <v>38049</v>
      </c>
      <c r="D12" s="56" t="s">
        <v>150</v>
      </c>
      <c r="E12" s="53" t="s">
        <v>24</v>
      </c>
    </row>
    <row r="13" spans="1:5" ht="42" customHeight="1">
      <c r="A13" s="45" t="s">
        <v>14</v>
      </c>
      <c r="B13" s="46" t="s">
        <v>4</v>
      </c>
      <c r="C13" s="80">
        <f>IF(CISLODNE(A13)=WEEKDAY(C1,2),C1-MOD(WEEKDAY(C1,2)-CISLODNE(A13),7)-7,C1-MOD(WEEKDAY(C1,2)-CISLODNE(A13),7))</f>
        <v>38038</v>
      </c>
      <c r="D13" s="56" t="s">
        <v>29</v>
      </c>
      <c r="E13" s="53" t="s">
        <v>24</v>
      </c>
    </row>
    <row r="14" spans="1:5" ht="11.25">
      <c r="A14" s="14">
        <v>2</v>
      </c>
      <c r="B14" s="17" t="s">
        <v>5</v>
      </c>
      <c r="C14" s="78">
        <f>C1-A14</f>
        <v>38040</v>
      </c>
      <c r="D14" s="56" t="s">
        <v>30</v>
      </c>
      <c r="E14" s="53" t="s">
        <v>24</v>
      </c>
    </row>
    <row r="15" spans="1:5" ht="11.25">
      <c r="A15" s="14">
        <v>4</v>
      </c>
      <c r="B15" s="17" t="s">
        <v>6</v>
      </c>
      <c r="C15" s="78">
        <f>C1+A15</f>
        <v>38046</v>
      </c>
      <c r="D15" s="56" t="s">
        <v>31</v>
      </c>
      <c r="E15" s="53" t="s">
        <v>24</v>
      </c>
    </row>
    <row r="16" spans="1:5" ht="11.25">
      <c r="A16" s="14">
        <v>3</v>
      </c>
      <c r="B16" s="17" t="s">
        <v>7</v>
      </c>
      <c r="C16" s="78">
        <f>C1-7*A16</f>
        <v>38021</v>
      </c>
      <c r="D16" s="56" t="s">
        <v>32</v>
      </c>
      <c r="E16" s="53" t="s">
        <v>24</v>
      </c>
    </row>
    <row r="17" spans="1:5" ht="11.25">
      <c r="A17" s="14">
        <v>2</v>
      </c>
      <c r="B17" s="17" t="s">
        <v>8</v>
      </c>
      <c r="C17" s="78">
        <f>C1+7*A17</f>
        <v>38056</v>
      </c>
      <c r="D17" s="56" t="s">
        <v>33</v>
      </c>
      <c r="E17" s="53" t="s">
        <v>24</v>
      </c>
    </row>
    <row r="18" spans="1:5" ht="11.25">
      <c r="A18" s="14">
        <v>4</v>
      </c>
      <c r="B18" s="17" t="s">
        <v>9</v>
      </c>
      <c r="C18" s="78">
        <f>EDATE(C1,-A18)</f>
        <v>37919</v>
      </c>
      <c r="D18" s="56" t="s">
        <v>34</v>
      </c>
      <c r="E18" s="53" t="s">
        <v>24</v>
      </c>
    </row>
    <row r="19" spans="1:5" ht="11.25">
      <c r="A19" s="14">
        <v>3</v>
      </c>
      <c r="B19" s="17" t="s">
        <v>10</v>
      </c>
      <c r="C19" s="78">
        <f>EDATE(C1,A19)</f>
        <v>38132</v>
      </c>
      <c r="D19" s="56" t="s">
        <v>35</v>
      </c>
      <c r="E19" s="53" t="s">
        <v>24</v>
      </c>
    </row>
    <row r="20" spans="1:7" ht="11.25">
      <c r="A20" s="37"/>
      <c r="B20" s="17" t="s">
        <v>131</v>
      </c>
      <c r="C20" s="78">
        <f>DATE(YEAR(C1),MONTH(C1),1)</f>
        <v>38018</v>
      </c>
      <c r="D20" s="56" t="s">
        <v>132</v>
      </c>
      <c r="E20" s="53" t="s">
        <v>24</v>
      </c>
      <c r="G20" s="44"/>
    </row>
    <row r="21" spans="1:5" ht="11.25">
      <c r="A21" s="37"/>
      <c r="B21" s="17" t="s">
        <v>103</v>
      </c>
      <c r="C21" s="78">
        <f>EOMONTH(C1,0)</f>
        <v>38046</v>
      </c>
      <c r="D21" s="56" t="s">
        <v>129</v>
      </c>
      <c r="E21" s="53" t="s">
        <v>24</v>
      </c>
    </row>
    <row r="22" spans="2:5" ht="11.25">
      <c r="B22" s="17" t="s">
        <v>103</v>
      </c>
      <c r="C22" s="78">
        <f>DATE(YEAR(C1),MONTH(C1)+1,0)</f>
        <v>38046</v>
      </c>
      <c r="D22" s="56" t="s">
        <v>133</v>
      </c>
      <c r="E22" s="53" t="s">
        <v>24</v>
      </c>
    </row>
    <row r="23" spans="2:5" ht="11.25">
      <c r="B23" s="17" t="s">
        <v>128</v>
      </c>
      <c r="C23" s="69">
        <f>DAY(DATE(YEAR(C1),MONTH(C1)+1,0))</f>
        <v>29</v>
      </c>
      <c r="D23" s="56" t="s">
        <v>130</v>
      </c>
      <c r="E23" s="53" t="s">
        <v>20</v>
      </c>
    </row>
    <row r="24" ht="12">
      <c r="C24" s="3"/>
    </row>
    <row r="25" ht="12"/>
    <row r="26" ht="12"/>
    <row r="27" ht="12"/>
    <row r="28" ht="12"/>
    <row r="29" ht="12"/>
    <row r="30" ht="12"/>
    <row r="31" ht="12"/>
    <row r="32" ht="12"/>
    <row r="33" ht="12"/>
    <row r="34" ht="12"/>
  </sheetData>
  <dataValidations count="1">
    <dataValidation type="list" allowBlank="1" showInputMessage="1" showErrorMessage="1" sqref="A12:A13">
      <formula1>"pondělí,úterý,středa,čtvrtek,pátek,sobota,neděle"</formula1>
    </dataValidation>
  </dataValidation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2:K28"/>
  <sheetViews>
    <sheetView showGridLines="0" workbookViewId="0" topLeftCell="A1">
      <selection activeCell="I16" sqref="I16"/>
    </sheetView>
  </sheetViews>
  <sheetFormatPr defaultColWidth="9.00390625" defaultRowHeight="12"/>
  <cols>
    <col min="1" max="2" width="9.75390625" style="5" customWidth="1"/>
    <col min="3" max="3" width="11.75390625" style="5" customWidth="1"/>
    <col min="4" max="4" width="10.625" style="5" customWidth="1"/>
    <col min="5" max="6" width="2.75390625" style="6" customWidth="1"/>
    <col min="7" max="7" width="9.125" style="6" customWidth="1"/>
    <col min="8" max="8" width="3.75390625" style="6" customWidth="1"/>
    <col min="9" max="16384" width="9.125" style="6" customWidth="1"/>
  </cols>
  <sheetData>
    <row r="1" ht="12"/>
    <row r="2" ht="12">
      <c r="A2" s="6"/>
    </row>
    <row r="3" spans="1:8" ht="11.25" customHeight="1">
      <c r="A3" s="6"/>
      <c r="B3" s="7" t="s">
        <v>36</v>
      </c>
      <c r="C3" s="7" t="s">
        <v>37</v>
      </c>
      <c r="D3" s="7" t="s">
        <v>38</v>
      </c>
      <c r="F3" s="5"/>
      <c r="G3" s="7" t="s">
        <v>37</v>
      </c>
      <c r="H3" s="8"/>
    </row>
    <row r="4" spans="1:8" ht="11.25" customHeight="1">
      <c r="A4" s="9" t="s">
        <v>40</v>
      </c>
      <c r="B4" s="81">
        <v>9.25</v>
      </c>
      <c r="C4" s="82">
        <f>B4/24</f>
        <v>0.3854166666666667</v>
      </c>
      <c r="D4" s="83" t="s">
        <v>83</v>
      </c>
      <c r="F4" s="5"/>
      <c r="G4" s="89">
        <v>0.4134953703703704</v>
      </c>
      <c r="H4" s="8"/>
    </row>
    <row r="5" spans="1:8" ht="11.25" customHeight="1">
      <c r="A5" s="9" t="s">
        <v>41</v>
      </c>
      <c r="B5" s="81">
        <v>500</v>
      </c>
      <c r="C5" s="82">
        <f>B5/1440</f>
        <v>0.3472222222222222</v>
      </c>
      <c r="D5" s="83" t="s">
        <v>84</v>
      </c>
      <c r="F5" s="5"/>
      <c r="G5" s="89">
        <v>0.42208333333333337</v>
      </c>
      <c r="H5" s="8"/>
    </row>
    <row r="6" spans="1:8" ht="12" customHeight="1">
      <c r="A6" s="9" t="s">
        <v>39</v>
      </c>
      <c r="B6" s="81">
        <v>11</v>
      </c>
      <c r="C6" s="82">
        <f>B6/86400</f>
        <v>0.0001273148148148148</v>
      </c>
      <c r="D6" s="83" t="s">
        <v>85</v>
      </c>
      <c r="F6" s="5"/>
      <c r="G6" s="89">
        <v>0.4625</v>
      </c>
      <c r="H6" s="8"/>
    </row>
    <row r="7" spans="6:11" ht="12" customHeight="1">
      <c r="F7" s="10" t="s">
        <v>42</v>
      </c>
      <c r="G7" s="82">
        <f>SUM(G4:G6)</f>
        <v>1.2980787037037036</v>
      </c>
      <c r="H7" s="8"/>
      <c r="I7" s="8"/>
      <c r="J7" s="8"/>
      <c r="K7" s="5"/>
    </row>
    <row r="8" spans="1:11" ht="11.25" customHeight="1">
      <c r="A8" s="7" t="s">
        <v>37</v>
      </c>
      <c r="B8" s="7" t="s">
        <v>40</v>
      </c>
      <c r="C8" s="7" t="s">
        <v>41</v>
      </c>
      <c r="D8" s="7" t="s">
        <v>39</v>
      </c>
      <c r="F8" s="5"/>
      <c r="G8" s="5"/>
      <c r="H8" s="5"/>
      <c r="I8" s="5"/>
      <c r="J8" s="5"/>
      <c r="K8" s="5"/>
    </row>
    <row r="9" spans="1:4" ht="12">
      <c r="A9" s="11">
        <v>0.42208333333333337</v>
      </c>
      <c r="B9" s="84">
        <f>A9*24</f>
        <v>10.13</v>
      </c>
      <c r="C9" s="84">
        <f>A9*1440</f>
        <v>607.8000000000001</v>
      </c>
      <c r="D9" s="84">
        <f>A9*86400</f>
        <v>36468</v>
      </c>
    </row>
    <row r="10" spans="2:4" ht="12">
      <c r="B10" s="85" t="s">
        <v>86</v>
      </c>
      <c r="C10" s="85" t="s">
        <v>87</v>
      </c>
      <c r="D10" s="85" t="s">
        <v>88</v>
      </c>
    </row>
    <row r="11" ht="12"/>
    <row r="12" ht="12"/>
    <row r="13" spans="2:7" ht="12">
      <c r="B13" s="7" t="s">
        <v>43</v>
      </c>
      <c r="C13" s="7" t="s">
        <v>44</v>
      </c>
      <c r="D13" s="7" t="s">
        <v>45</v>
      </c>
      <c r="E13" s="93" t="s">
        <v>38</v>
      </c>
      <c r="F13" s="93"/>
      <c r="G13" s="93"/>
    </row>
    <row r="14" spans="2:7" ht="12">
      <c r="B14" s="86">
        <v>0.25</v>
      </c>
      <c r="C14" s="86">
        <v>0.7083333333333334</v>
      </c>
      <c r="D14" s="82">
        <f>MOD(C14-B14,1)</f>
        <v>0.45833333333333337</v>
      </c>
      <c r="E14" s="94" t="s">
        <v>82</v>
      </c>
      <c r="F14" s="94"/>
      <c r="G14" s="94"/>
    </row>
    <row r="15" spans="2:7" ht="12">
      <c r="B15" s="86">
        <v>0.75</v>
      </c>
      <c r="C15" s="86">
        <v>0.2718171296296296</v>
      </c>
      <c r="D15" s="82">
        <f>MOD(C15-B15,1)</f>
        <v>0.5218171296296297</v>
      </c>
      <c r="E15" s="94" t="s">
        <v>90</v>
      </c>
      <c r="F15" s="94"/>
      <c r="G15" s="94"/>
    </row>
    <row r="16" spans="2:7" ht="12">
      <c r="B16" s="87">
        <v>0.2090625</v>
      </c>
      <c r="C16" s="86">
        <v>1</v>
      </c>
      <c r="D16" s="82">
        <f>MOD(C16-B16,1)</f>
        <v>0.7909375</v>
      </c>
      <c r="E16" s="94" t="s">
        <v>91</v>
      </c>
      <c r="F16" s="94"/>
      <c r="G16" s="94"/>
    </row>
    <row r="17" ht="12"/>
    <row r="18" ht="12"/>
    <row r="19" spans="1:10" ht="14.25" customHeight="1">
      <c r="A19" s="38" t="s">
        <v>79</v>
      </c>
      <c r="B19" s="38" t="s">
        <v>80</v>
      </c>
      <c r="C19" s="64" t="s">
        <v>45</v>
      </c>
      <c r="D19" s="64"/>
      <c r="E19" s="64" t="s">
        <v>38</v>
      </c>
      <c r="F19" s="64"/>
      <c r="G19" s="64"/>
      <c r="H19" s="64"/>
      <c r="I19" s="64"/>
      <c r="J19" s="64"/>
    </row>
    <row r="20" spans="1:10" ht="11.25">
      <c r="A20" s="88">
        <v>37909</v>
      </c>
      <c r="B20" s="88">
        <v>38246</v>
      </c>
      <c r="C20" s="66">
        <f>DATEDIF(A20,B20,"Y")</f>
        <v>0</v>
      </c>
      <c r="D20" s="66"/>
      <c r="E20" s="65" t="s">
        <v>105</v>
      </c>
      <c r="F20" s="65"/>
      <c r="G20" s="65"/>
      <c r="H20" s="65"/>
      <c r="I20" s="65"/>
      <c r="J20" s="65"/>
    </row>
    <row r="21" spans="1:10" ht="11.25">
      <c r="A21" s="88">
        <v>37909</v>
      </c>
      <c r="B21" s="88">
        <v>38246</v>
      </c>
      <c r="C21" s="66">
        <f>DATEDIF(A21,B21,"M")</f>
        <v>11</v>
      </c>
      <c r="D21" s="66"/>
      <c r="E21" s="65" t="s">
        <v>106</v>
      </c>
      <c r="F21" s="65"/>
      <c r="G21" s="65"/>
      <c r="H21" s="65"/>
      <c r="I21" s="65"/>
      <c r="J21" s="65"/>
    </row>
    <row r="22" spans="1:10" ht="22.5" customHeight="1">
      <c r="A22" s="88">
        <v>37909</v>
      </c>
      <c r="B22" s="88">
        <v>38246</v>
      </c>
      <c r="C22" s="66">
        <f>DATEDIF(A22,B22,"D")</f>
        <v>337</v>
      </c>
      <c r="D22" s="66"/>
      <c r="E22" s="65" t="s">
        <v>107</v>
      </c>
      <c r="F22" s="65"/>
      <c r="G22" s="65"/>
      <c r="H22" s="65"/>
      <c r="I22" s="65"/>
      <c r="J22" s="65"/>
    </row>
    <row r="23" spans="1:10" ht="22.5" customHeight="1">
      <c r="A23" s="88">
        <v>37909</v>
      </c>
      <c r="B23" s="88">
        <v>38246</v>
      </c>
      <c r="C23" s="66">
        <f>DATEDIF(A23,B23,"MD")</f>
        <v>1</v>
      </c>
      <c r="D23" s="66"/>
      <c r="E23" s="65" t="s">
        <v>104</v>
      </c>
      <c r="F23" s="65"/>
      <c r="G23" s="65"/>
      <c r="H23" s="65"/>
      <c r="I23" s="65"/>
      <c r="J23" s="65"/>
    </row>
    <row r="24" spans="1:10" ht="22.5" customHeight="1">
      <c r="A24" s="88">
        <v>37909</v>
      </c>
      <c r="B24" s="88">
        <v>38246</v>
      </c>
      <c r="C24" s="66">
        <f>DATEDIF(A24,B24,"YM")</f>
        <v>11</v>
      </c>
      <c r="D24" s="66"/>
      <c r="E24" s="65" t="s">
        <v>108</v>
      </c>
      <c r="F24" s="65"/>
      <c r="G24" s="65"/>
      <c r="H24" s="65"/>
      <c r="I24" s="65"/>
      <c r="J24" s="65"/>
    </row>
    <row r="25" spans="1:10" ht="22.5" customHeight="1">
      <c r="A25" s="88">
        <v>37909</v>
      </c>
      <c r="B25" s="88">
        <v>38246</v>
      </c>
      <c r="C25" s="66">
        <f>DATEDIF(A25,B25,"YD")</f>
        <v>337</v>
      </c>
      <c r="D25" s="66"/>
      <c r="E25" s="65" t="s">
        <v>109</v>
      </c>
      <c r="F25" s="65"/>
      <c r="G25" s="65"/>
      <c r="H25" s="65"/>
      <c r="I25" s="65"/>
      <c r="J25" s="65"/>
    </row>
    <row r="26" spans="1:10" ht="35.25" customHeight="1">
      <c r="A26" s="88">
        <v>37909</v>
      </c>
      <c r="B26" s="88">
        <v>38246</v>
      </c>
      <c r="C26" s="66" t="str">
        <f>DATEDIF(A26,B26,"Y")&amp;" - "&amp;DATEDIF(A26,B26,"YM")&amp;" - "&amp;DATEDIF(A26,B26,"MD")&amp;" [roky - měsíce - dny] "</f>
        <v>0 - 11 - 1 [roky - měsíce - dny] </v>
      </c>
      <c r="D26" s="66"/>
      <c r="E26" s="65" t="s">
        <v>89</v>
      </c>
      <c r="F26" s="65"/>
      <c r="G26" s="65"/>
      <c r="H26" s="65"/>
      <c r="I26" s="65"/>
      <c r="J26" s="65"/>
    </row>
    <row r="27" spans="1:10" ht="11.25">
      <c r="A27" s="88">
        <v>37909</v>
      </c>
      <c r="B27" s="88">
        <v>38246</v>
      </c>
      <c r="C27" s="66" t="str">
        <f>rmd(A27,B27)</f>
        <v>0 let, 11 měsíců, 1 den</v>
      </c>
      <c r="D27" s="66"/>
      <c r="E27" s="65" t="s">
        <v>81</v>
      </c>
      <c r="F27" s="65"/>
      <c r="G27" s="65"/>
      <c r="H27" s="65"/>
      <c r="I27" s="65"/>
      <c r="J27" s="65"/>
    </row>
    <row r="28" spans="1:10" ht="22.5" customHeight="1">
      <c r="A28" s="88">
        <v>37909</v>
      </c>
      <c r="B28" s="88">
        <v>38246</v>
      </c>
      <c r="C28" s="66">
        <f>NETWORKDAYS(A28,B28)</f>
        <v>242</v>
      </c>
      <c r="D28" s="66"/>
      <c r="E28" s="65" t="s">
        <v>110</v>
      </c>
      <c r="F28" s="65"/>
      <c r="G28" s="65"/>
      <c r="H28" s="65"/>
      <c r="I28" s="65"/>
      <c r="J28" s="65"/>
    </row>
  </sheetData>
  <mergeCells count="24">
    <mergeCell ref="C28:D28"/>
    <mergeCell ref="E28:J28"/>
    <mergeCell ref="E24:J24"/>
    <mergeCell ref="E25:J25"/>
    <mergeCell ref="E27:J27"/>
    <mergeCell ref="C26:D26"/>
    <mergeCell ref="E26:J26"/>
    <mergeCell ref="C19:D19"/>
    <mergeCell ref="C20:D20"/>
    <mergeCell ref="C21:D21"/>
    <mergeCell ref="C22:D22"/>
    <mergeCell ref="C23:D23"/>
    <mergeCell ref="C24:D24"/>
    <mergeCell ref="C25:D25"/>
    <mergeCell ref="C27:D27"/>
    <mergeCell ref="E19:J19"/>
    <mergeCell ref="E22:J22"/>
    <mergeCell ref="E23:J23"/>
    <mergeCell ref="E20:J20"/>
    <mergeCell ref="E21:J21"/>
    <mergeCell ref="E13:G13"/>
    <mergeCell ref="E14:G14"/>
    <mergeCell ref="E15:G15"/>
    <mergeCell ref="E16:G16"/>
  </mergeCell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U304"/>
  <sheetViews>
    <sheetView showGridLines="0" workbookViewId="0" topLeftCell="A1">
      <selection activeCell="Y28" sqref="Y28"/>
    </sheetView>
  </sheetViews>
  <sheetFormatPr defaultColWidth="9.00390625" defaultRowHeight="12"/>
  <cols>
    <col min="1" max="1" width="13.75390625" style="19" customWidth="1"/>
    <col min="2" max="5" width="9.125" style="19" customWidth="1"/>
    <col min="6" max="9" width="5.75390625" style="19" customWidth="1"/>
    <col min="10" max="10" width="4.25390625" style="19" customWidth="1"/>
    <col min="11" max="11" width="14.125" style="19" customWidth="1"/>
    <col min="12" max="14" width="9.125" style="19" customWidth="1"/>
    <col min="15" max="17" width="7.00390625" style="19" customWidth="1"/>
    <col min="18" max="18" width="4.25390625" style="19" customWidth="1"/>
    <col min="19" max="19" width="29.875" style="19" customWidth="1"/>
    <col min="20" max="20" width="9.375" style="39" bestFit="1" customWidth="1"/>
    <col min="21" max="16384" width="9.125" style="19" customWidth="1"/>
  </cols>
  <sheetData>
    <row r="1" spans="1:21" ht="12">
      <c r="A1" s="97" t="s">
        <v>46</v>
      </c>
      <c r="B1" s="97"/>
      <c r="C1" s="97"/>
      <c r="D1" s="97"/>
      <c r="E1" s="97"/>
      <c r="F1" s="97"/>
      <c r="G1" s="97"/>
      <c r="H1" s="97"/>
      <c r="I1" s="97"/>
      <c r="K1" s="97" t="s">
        <v>47</v>
      </c>
      <c r="L1" s="97"/>
      <c r="M1" s="97"/>
      <c r="N1" s="97"/>
      <c r="O1" s="97"/>
      <c r="P1" s="97"/>
      <c r="Q1" s="97"/>
      <c r="S1" s="97" t="s">
        <v>111</v>
      </c>
      <c r="T1" s="97"/>
      <c r="U1" s="97"/>
    </row>
    <row r="2" ht="12"/>
    <row r="3" spans="1:21" ht="12">
      <c r="A3" s="19" t="s">
        <v>48</v>
      </c>
      <c r="B3" s="20">
        <v>6</v>
      </c>
      <c r="K3" s="19" t="s">
        <v>49</v>
      </c>
      <c r="L3" s="21">
        <v>6</v>
      </c>
      <c r="S3" s="19" t="s">
        <v>123</v>
      </c>
      <c r="U3" s="43">
        <v>2004</v>
      </c>
    </row>
    <row r="4" spans="1:12" ht="12">
      <c r="A4" s="19" t="s">
        <v>50</v>
      </c>
      <c r="B4" s="20">
        <v>3</v>
      </c>
      <c r="K4" s="19" t="s">
        <v>51</v>
      </c>
      <c r="L4" s="21">
        <v>2</v>
      </c>
    </row>
    <row r="5" spans="1:21" ht="12">
      <c r="A5" s="19" t="s">
        <v>52</v>
      </c>
      <c r="B5" s="20">
        <v>2003</v>
      </c>
      <c r="K5" s="19" t="s">
        <v>53</v>
      </c>
      <c r="L5" s="21">
        <v>46</v>
      </c>
      <c r="S5" s="99" t="s">
        <v>124</v>
      </c>
      <c r="T5" s="99"/>
      <c r="U5" s="42" t="s">
        <v>112</v>
      </c>
    </row>
    <row r="6" spans="19:21" ht="12">
      <c r="S6" s="100" t="s">
        <v>113</v>
      </c>
      <c r="T6" s="100"/>
      <c r="U6" s="90">
        <f>DATE($U$3,1,1)</f>
        <v>37987</v>
      </c>
    </row>
    <row r="7" spans="19:21" ht="12">
      <c r="S7" s="100" t="s">
        <v>114</v>
      </c>
      <c r="T7" s="100"/>
      <c r="U7" s="90">
        <f>DOLLAR(("4/"&amp;U3)/7+MOD(19*MOD(U3,19)-7,30)*14%,)*7-5</f>
        <v>38089</v>
      </c>
    </row>
    <row r="8" spans="1:21" ht="12">
      <c r="A8" s="22" t="s">
        <v>54</v>
      </c>
      <c r="B8" s="18" t="s">
        <v>55</v>
      </c>
      <c r="C8" s="18" t="s">
        <v>15</v>
      </c>
      <c r="D8" s="18" t="s">
        <v>13</v>
      </c>
      <c r="E8" s="18" t="s">
        <v>56</v>
      </c>
      <c r="F8" s="32" t="s">
        <v>55</v>
      </c>
      <c r="G8" s="32" t="s">
        <v>15</v>
      </c>
      <c r="H8" s="32" t="s">
        <v>13</v>
      </c>
      <c r="I8" s="32" t="s">
        <v>56</v>
      </c>
      <c r="K8" s="22" t="s">
        <v>54</v>
      </c>
      <c r="L8" s="18" t="s">
        <v>57</v>
      </c>
      <c r="M8" s="18" t="s">
        <v>58</v>
      </c>
      <c r="N8" s="18" t="s">
        <v>59</v>
      </c>
      <c r="O8" s="32" t="s">
        <v>57</v>
      </c>
      <c r="P8" s="32" t="s">
        <v>58</v>
      </c>
      <c r="Q8" s="32" t="s">
        <v>59</v>
      </c>
      <c r="S8" s="100" t="s">
        <v>115</v>
      </c>
      <c r="T8" s="100"/>
      <c r="U8" s="90">
        <f>DATE($U$3,5,1)</f>
        <v>38108</v>
      </c>
    </row>
    <row r="9" spans="1:21" ht="12">
      <c r="A9" s="22" t="s">
        <v>60</v>
      </c>
      <c r="B9" s="31">
        <v>2</v>
      </c>
      <c r="C9" s="20">
        <v>2</v>
      </c>
      <c r="D9" s="20">
        <v>3</v>
      </c>
      <c r="E9" s="28">
        <v>4</v>
      </c>
      <c r="F9" s="20">
        <v>0</v>
      </c>
      <c r="G9" s="20">
        <v>2</v>
      </c>
      <c r="H9" s="20">
        <v>0</v>
      </c>
      <c r="I9" s="28">
        <v>4</v>
      </c>
      <c r="K9" s="22" t="s">
        <v>60</v>
      </c>
      <c r="L9" s="30">
        <v>1</v>
      </c>
      <c r="M9" s="23">
        <v>2</v>
      </c>
      <c r="N9" s="29">
        <v>3</v>
      </c>
      <c r="O9" s="23">
        <v>1</v>
      </c>
      <c r="P9" s="23">
        <v>2</v>
      </c>
      <c r="Q9" s="29">
        <v>3</v>
      </c>
      <c r="S9" s="100" t="s">
        <v>170</v>
      </c>
      <c r="T9" s="100"/>
      <c r="U9" s="90">
        <f>DATE($U$3,5,8)</f>
        <v>38115</v>
      </c>
    </row>
    <row r="10" spans="19:21" ht="12">
      <c r="S10" s="100" t="s">
        <v>169</v>
      </c>
      <c r="T10" s="100"/>
      <c r="U10" s="90">
        <f>DATE($U$3,7,5)</f>
        <v>38173</v>
      </c>
    </row>
    <row r="11" spans="1:21" ht="12">
      <c r="A11" s="19" t="s">
        <v>61</v>
      </c>
      <c r="B11" s="24">
        <f>DATE($B$5,$B$4,$B$3)</f>
        <v>37686</v>
      </c>
      <c r="C11" s="24">
        <f>DATE($B$5,$B$4,$B$3)</f>
        <v>37686</v>
      </c>
      <c r="D11" s="24">
        <f>DATE($B$5,$B$4,$B$3)</f>
        <v>37686</v>
      </c>
      <c r="E11" s="24">
        <f>DATE($B$5,$B$4,$B$3)</f>
        <v>37686</v>
      </c>
      <c r="F11" s="95">
        <f>DATE($B$5,$B$4,$B$3)</f>
        <v>37686</v>
      </c>
      <c r="G11" s="95"/>
      <c r="H11" s="95"/>
      <c r="I11" s="95"/>
      <c r="K11" s="19" t="s">
        <v>62</v>
      </c>
      <c r="L11" s="25">
        <f>TIME($L$3,$L$4,$L$5)</f>
        <v>0.2519212962962963</v>
      </c>
      <c r="M11" s="25">
        <f>TIME($L$3,$L$4,$L$5)</f>
        <v>0.2519212962962963</v>
      </c>
      <c r="N11" s="25">
        <f>TIME($L$3,$L$4,$L$5)</f>
        <v>0.2519212962962963</v>
      </c>
      <c r="O11" s="67">
        <f>TIME($L$3,$L$4,$L$5)</f>
        <v>0.2519212962962963</v>
      </c>
      <c r="P11" s="67"/>
      <c r="Q11" s="67"/>
      <c r="R11" s="25"/>
      <c r="S11" s="100" t="s">
        <v>116</v>
      </c>
      <c r="T11" s="100"/>
      <c r="U11" s="90">
        <f>DATE($U$3,7,6)</f>
        <v>38174</v>
      </c>
    </row>
    <row r="12" spans="1:21" ht="12">
      <c r="A12" s="19" t="s">
        <v>63</v>
      </c>
      <c r="B12" s="26">
        <f>DATE(YEAR(B11)+$B$9,MONTH(B11),DAY(B11))</f>
        <v>38417</v>
      </c>
      <c r="C12" s="26">
        <f>DATE(YEAR(C11),MONTH(C11)+$C$9,DAY(C11))</f>
        <v>37747</v>
      </c>
      <c r="D12" s="26">
        <f>DATE(YEAR(D11),MONTH(D11),DAY(D11)+7*$D$9)</f>
        <v>37707</v>
      </c>
      <c r="E12" s="26">
        <f>DATE(YEAR(E11),MONTH(E11),DAY(E11)+$E$9)</f>
        <v>37690</v>
      </c>
      <c r="F12" s="98">
        <f>DATE(YEAR(F11)+$F$9,MONTH(F11)+$G$9,DAY(F11)+7*$H$9+$I$9)</f>
        <v>37751</v>
      </c>
      <c r="G12" s="98"/>
      <c r="H12" s="98"/>
      <c r="I12" s="98"/>
      <c r="K12" s="19" t="s">
        <v>63</v>
      </c>
      <c r="L12" s="27">
        <f>TIME(HOUR(L11)+$L$9,MINUTE(L11),SECOND(L11))</f>
        <v>0.29358796296296297</v>
      </c>
      <c r="M12" s="27">
        <f>TIME(HOUR(M11),MINUTE(M11)+$M$9,SECOND(M11))</f>
        <v>0.25331018518518517</v>
      </c>
      <c r="N12" s="27">
        <f>TIME(HOUR(N11),MINUTE(N11),SECOND(N11)+$N$9)</f>
        <v>0.2519560185185185</v>
      </c>
      <c r="O12" s="96">
        <f>TIME(HOUR(O11)+$O$9,MINUTE(O11)+$P$9,SECOND(O11)+$Q$9)</f>
        <v>0.2950115740740741</v>
      </c>
      <c r="P12" s="96"/>
      <c r="Q12" s="96"/>
      <c r="S12" s="100" t="s">
        <v>117</v>
      </c>
      <c r="T12" s="100"/>
      <c r="U12" s="90">
        <f>DATE($U$3,9,28)</f>
        <v>38258</v>
      </c>
    </row>
    <row r="13" spans="2:21" ht="12">
      <c r="B13" s="24"/>
      <c r="D13" s="24"/>
      <c r="F13" s="95"/>
      <c r="G13" s="95"/>
      <c r="H13" s="95"/>
      <c r="I13" s="95"/>
      <c r="O13" s="67"/>
      <c r="P13" s="67"/>
      <c r="Q13" s="67"/>
      <c r="S13" s="100" t="s">
        <v>118</v>
      </c>
      <c r="T13" s="100"/>
      <c r="U13" s="90">
        <f>DATE($U$3,10,28)</f>
        <v>38288</v>
      </c>
    </row>
    <row r="14" spans="2:21" ht="12">
      <c r="B14" s="24"/>
      <c r="D14" s="24"/>
      <c r="F14" s="95"/>
      <c r="G14" s="95"/>
      <c r="H14" s="95"/>
      <c r="I14" s="95"/>
      <c r="O14" s="67"/>
      <c r="P14" s="67"/>
      <c r="Q14" s="67"/>
      <c r="S14" s="100" t="s">
        <v>119</v>
      </c>
      <c r="T14" s="100"/>
      <c r="U14" s="90">
        <f>DATE($U$3,11,17)</f>
        <v>38308</v>
      </c>
    </row>
    <row r="15" spans="2:21" ht="12">
      <c r="B15" s="24"/>
      <c r="D15" s="24"/>
      <c r="F15" s="95"/>
      <c r="G15" s="95"/>
      <c r="H15" s="95"/>
      <c r="I15" s="95"/>
      <c r="O15" s="67"/>
      <c r="P15" s="67"/>
      <c r="Q15" s="67"/>
      <c r="S15" s="100" t="s">
        <v>120</v>
      </c>
      <c r="T15" s="100"/>
      <c r="U15" s="90">
        <f>DATE($U$3,12,24)</f>
        <v>38345</v>
      </c>
    </row>
    <row r="16" spans="2:21" ht="12">
      <c r="B16" s="24"/>
      <c r="D16" s="24"/>
      <c r="F16" s="95"/>
      <c r="G16" s="95"/>
      <c r="H16" s="95"/>
      <c r="I16" s="95"/>
      <c r="O16" s="67"/>
      <c r="P16" s="67"/>
      <c r="Q16" s="67"/>
      <c r="S16" s="100" t="s">
        <v>121</v>
      </c>
      <c r="T16" s="100"/>
      <c r="U16" s="90">
        <f>DATE($U$3,12,25)</f>
        <v>38346</v>
      </c>
    </row>
    <row r="17" spans="2:21" ht="12">
      <c r="B17" s="24"/>
      <c r="D17" s="24"/>
      <c r="F17" s="95"/>
      <c r="G17" s="95"/>
      <c r="H17" s="95"/>
      <c r="I17" s="95"/>
      <c r="O17" s="67"/>
      <c r="P17" s="67"/>
      <c r="Q17" s="67"/>
      <c r="S17" s="100" t="s">
        <v>122</v>
      </c>
      <c r="T17" s="100"/>
      <c r="U17" s="90">
        <f>DATE($U$3,12,26)</f>
        <v>38347</v>
      </c>
    </row>
    <row r="18" spans="2:21" ht="12">
      <c r="B18" s="24"/>
      <c r="D18" s="24"/>
      <c r="F18" s="95"/>
      <c r="G18" s="95"/>
      <c r="H18" s="95"/>
      <c r="I18" s="95"/>
      <c r="O18" s="67"/>
      <c r="P18" s="67"/>
      <c r="Q18" s="67"/>
      <c r="S18" s="101" t="s">
        <v>125</v>
      </c>
      <c r="T18" s="101"/>
      <c r="U18" s="90"/>
    </row>
    <row r="19" spans="2:21" ht="12">
      <c r="B19" s="24"/>
      <c r="D19" s="24"/>
      <c r="F19" s="95"/>
      <c r="G19" s="95"/>
      <c r="H19" s="95"/>
      <c r="I19" s="95"/>
      <c r="O19" s="67"/>
      <c r="P19" s="67"/>
      <c r="Q19" s="67"/>
      <c r="S19" s="101" t="s">
        <v>126</v>
      </c>
      <c r="T19" s="101"/>
      <c r="U19" s="90"/>
    </row>
    <row r="20" spans="2:21" ht="12">
      <c r="B20" s="24"/>
      <c r="D20" s="24"/>
      <c r="F20" s="95"/>
      <c r="G20" s="95"/>
      <c r="H20" s="95"/>
      <c r="I20" s="95"/>
      <c r="O20" s="67"/>
      <c r="P20" s="67"/>
      <c r="Q20" s="67"/>
      <c r="S20" s="101" t="s">
        <v>127</v>
      </c>
      <c r="T20" s="101"/>
      <c r="U20" s="90"/>
    </row>
    <row r="21" spans="2:17" ht="12">
      <c r="B21" s="24"/>
      <c r="D21" s="24"/>
      <c r="F21" s="34"/>
      <c r="G21" s="34"/>
      <c r="H21" s="34"/>
      <c r="I21" s="34"/>
      <c r="O21" s="35"/>
      <c r="P21" s="35"/>
      <c r="Q21" s="35"/>
    </row>
    <row r="22" spans="2:17" ht="12">
      <c r="B22" s="24"/>
      <c r="D22" s="24"/>
      <c r="F22" s="95"/>
      <c r="G22" s="95"/>
      <c r="H22" s="95"/>
      <c r="I22" s="95"/>
      <c r="O22" s="67"/>
      <c r="P22" s="67"/>
      <c r="Q22" s="67"/>
    </row>
    <row r="23" spans="2:21" ht="12">
      <c r="B23" s="24"/>
      <c r="D23" s="24"/>
      <c r="F23" s="95"/>
      <c r="G23" s="95"/>
      <c r="H23" s="95"/>
      <c r="I23" s="95"/>
      <c r="O23" s="67"/>
      <c r="P23" s="67"/>
      <c r="Q23" s="67"/>
      <c r="S23" s="19" t="s">
        <v>61</v>
      </c>
      <c r="U23" s="41">
        <v>37987</v>
      </c>
    </row>
    <row r="24" spans="2:21" ht="12">
      <c r="B24" s="24"/>
      <c r="D24" s="24"/>
      <c r="F24" s="95"/>
      <c r="G24" s="95"/>
      <c r="H24" s="95"/>
      <c r="I24" s="95"/>
      <c r="O24" s="67"/>
      <c r="P24" s="67"/>
      <c r="Q24" s="67"/>
      <c r="S24" s="19" t="s">
        <v>63</v>
      </c>
      <c r="U24" s="40">
        <f>WORKDAY($U$23,ROW()-23,$U$6:$U$20)</f>
        <v>37988</v>
      </c>
    </row>
    <row r="25" spans="6:17" ht="12">
      <c r="F25" s="95"/>
      <c r="G25" s="95"/>
      <c r="H25" s="95"/>
      <c r="I25" s="95"/>
      <c r="O25" s="67"/>
      <c r="P25" s="67"/>
      <c r="Q25" s="67"/>
    </row>
    <row r="26" spans="6:17" ht="11.25">
      <c r="F26" s="95"/>
      <c r="G26" s="95"/>
      <c r="H26" s="95"/>
      <c r="I26" s="95"/>
      <c r="O26" s="67"/>
      <c r="P26" s="67"/>
      <c r="Q26" s="67"/>
    </row>
    <row r="27" spans="6:17" ht="11.25">
      <c r="F27" s="95"/>
      <c r="G27" s="95"/>
      <c r="H27" s="95"/>
      <c r="I27" s="95"/>
      <c r="O27" s="67"/>
      <c r="P27" s="67"/>
      <c r="Q27" s="67"/>
    </row>
    <row r="28" spans="6:17" ht="11.25">
      <c r="F28" s="95"/>
      <c r="G28" s="95"/>
      <c r="H28" s="95"/>
      <c r="I28" s="95"/>
      <c r="O28" s="67"/>
      <c r="P28" s="67"/>
      <c r="Q28" s="67"/>
    </row>
    <row r="29" spans="6:17" ht="11.25">
      <c r="F29" s="95"/>
      <c r="G29" s="95"/>
      <c r="H29" s="95"/>
      <c r="I29" s="95"/>
      <c r="O29" s="67"/>
      <c r="P29" s="67"/>
      <c r="Q29" s="67"/>
    </row>
    <row r="30" spans="6:17" ht="11.25">
      <c r="F30" s="95"/>
      <c r="G30" s="95"/>
      <c r="H30" s="95"/>
      <c r="I30" s="95"/>
      <c r="O30" s="67"/>
      <c r="P30" s="67"/>
      <c r="Q30" s="67"/>
    </row>
    <row r="31" spans="6:17" ht="11.25">
      <c r="F31" s="95"/>
      <c r="G31" s="95"/>
      <c r="H31" s="95"/>
      <c r="I31" s="95"/>
      <c r="O31" s="67"/>
      <c r="P31" s="67"/>
      <c r="Q31" s="67"/>
    </row>
    <row r="32" spans="6:17" ht="11.25">
      <c r="F32" s="95"/>
      <c r="G32" s="95"/>
      <c r="H32" s="95"/>
      <c r="I32" s="95"/>
      <c r="O32" s="67"/>
      <c r="P32" s="67"/>
      <c r="Q32" s="67"/>
    </row>
    <row r="33" spans="6:17" ht="11.25">
      <c r="F33" s="95"/>
      <c r="G33" s="95"/>
      <c r="H33" s="95"/>
      <c r="I33" s="95"/>
      <c r="O33" s="67"/>
      <c r="P33" s="67"/>
      <c r="Q33" s="67"/>
    </row>
    <row r="34" spans="6:17" ht="11.25">
      <c r="F34" s="95"/>
      <c r="G34" s="95"/>
      <c r="H34" s="95"/>
      <c r="I34" s="95"/>
      <c r="O34" s="67"/>
      <c r="P34" s="67"/>
      <c r="Q34" s="67"/>
    </row>
    <row r="35" spans="6:17" ht="11.25">
      <c r="F35" s="95"/>
      <c r="G35" s="95"/>
      <c r="H35" s="95"/>
      <c r="I35" s="95"/>
      <c r="O35" s="67"/>
      <c r="P35" s="67"/>
      <c r="Q35" s="67"/>
    </row>
    <row r="36" spans="6:17" ht="11.25">
      <c r="F36" s="95"/>
      <c r="G36" s="95"/>
      <c r="H36" s="95"/>
      <c r="I36" s="95"/>
      <c r="O36" s="67"/>
      <c r="P36" s="67"/>
      <c r="Q36" s="67"/>
    </row>
    <row r="37" spans="6:17" ht="11.25">
      <c r="F37" s="95"/>
      <c r="G37" s="95"/>
      <c r="H37" s="95"/>
      <c r="I37" s="95"/>
      <c r="O37" s="67"/>
      <c r="P37" s="67"/>
      <c r="Q37" s="67"/>
    </row>
    <row r="38" spans="6:17" ht="11.25">
      <c r="F38" s="95"/>
      <c r="G38" s="95"/>
      <c r="H38" s="95"/>
      <c r="I38" s="95"/>
      <c r="O38" s="67"/>
      <c r="P38" s="67"/>
      <c r="Q38" s="67"/>
    </row>
    <row r="39" spans="6:17" ht="11.25">
      <c r="F39" s="95"/>
      <c r="G39" s="95"/>
      <c r="H39" s="95"/>
      <c r="I39" s="95"/>
      <c r="O39" s="67"/>
      <c r="P39" s="67"/>
      <c r="Q39" s="67"/>
    </row>
    <row r="40" spans="6:17" ht="11.25">
      <c r="F40" s="95"/>
      <c r="G40" s="95"/>
      <c r="H40" s="95"/>
      <c r="I40" s="95"/>
      <c r="O40" s="67"/>
      <c r="P40" s="67"/>
      <c r="Q40" s="67"/>
    </row>
    <row r="41" spans="6:17" ht="11.25">
      <c r="F41" s="95"/>
      <c r="G41" s="95"/>
      <c r="H41" s="95"/>
      <c r="I41" s="95"/>
      <c r="O41" s="67"/>
      <c r="P41" s="67"/>
      <c r="Q41" s="67"/>
    </row>
    <row r="42" spans="6:17" ht="11.25">
      <c r="F42" s="95"/>
      <c r="G42" s="95"/>
      <c r="H42" s="95"/>
      <c r="I42" s="95"/>
      <c r="O42" s="67"/>
      <c r="P42" s="67"/>
      <c r="Q42" s="67"/>
    </row>
    <row r="43" spans="6:17" ht="11.25">
      <c r="F43" s="95"/>
      <c r="G43" s="95"/>
      <c r="H43" s="95"/>
      <c r="I43" s="95"/>
      <c r="O43" s="67"/>
      <c r="P43" s="67"/>
      <c r="Q43" s="67"/>
    </row>
    <row r="44" spans="6:17" ht="11.25">
      <c r="F44" s="95"/>
      <c r="G44" s="95"/>
      <c r="H44" s="95"/>
      <c r="I44" s="95"/>
      <c r="O44" s="67"/>
      <c r="P44" s="67"/>
      <c r="Q44" s="67"/>
    </row>
    <row r="45" spans="6:17" ht="11.25">
      <c r="F45" s="95"/>
      <c r="G45" s="95"/>
      <c r="H45" s="95"/>
      <c r="I45" s="95"/>
      <c r="O45" s="67"/>
      <c r="P45" s="67"/>
      <c r="Q45" s="67"/>
    </row>
    <row r="46" spans="6:17" ht="11.25">
      <c r="F46" s="95"/>
      <c r="G46" s="95"/>
      <c r="H46" s="95"/>
      <c r="I46" s="95"/>
      <c r="O46" s="67"/>
      <c r="P46" s="67"/>
      <c r="Q46" s="67"/>
    </row>
    <row r="47" spans="6:17" ht="11.25">
      <c r="F47" s="95"/>
      <c r="G47" s="95"/>
      <c r="H47" s="95"/>
      <c r="I47" s="95"/>
      <c r="O47" s="67"/>
      <c r="P47" s="67"/>
      <c r="Q47" s="67"/>
    </row>
    <row r="48" spans="6:17" ht="11.25">
      <c r="F48" s="95"/>
      <c r="G48" s="95"/>
      <c r="H48" s="95"/>
      <c r="I48" s="95"/>
      <c r="O48" s="67"/>
      <c r="P48" s="67"/>
      <c r="Q48" s="67"/>
    </row>
    <row r="49" spans="6:17" ht="11.25">
      <c r="F49" s="95"/>
      <c r="G49" s="95"/>
      <c r="H49" s="95"/>
      <c r="I49" s="95"/>
      <c r="O49" s="67"/>
      <c r="P49" s="67"/>
      <c r="Q49" s="67"/>
    </row>
    <row r="50" spans="6:17" ht="11.25">
      <c r="F50" s="95"/>
      <c r="G50" s="95"/>
      <c r="H50" s="95"/>
      <c r="I50" s="95"/>
      <c r="O50" s="67"/>
      <c r="P50" s="67"/>
      <c r="Q50" s="67"/>
    </row>
    <row r="51" spans="6:17" ht="11.25">
      <c r="F51" s="95"/>
      <c r="G51" s="95"/>
      <c r="H51" s="95"/>
      <c r="I51" s="95"/>
      <c r="O51" s="67"/>
      <c r="P51" s="67"/>
      <c r="Q51" s="67"/>
    </row>
    <row r="52" spans="6:17" ht="11.25">
      <c r="F52" s="95"/>
      <c r="G52" s="95"/>
      <c r="H52" s="95"/>
      <c r="I52" s="95"/>
      <c r="O52" s="67"/>
      <c r="P52" s="67"/>
      <c r="Q52" s="67"/>
    </row>
    <row r="53" spans="6:17" ht="11.25">
      <c r="F53" s="95"/>
      <c r="G53" s="95"/>
      <c r="H53" s="95"/>
      <c r="I53" s="95"/>
      <c r="O53" s="67"/>
      <c r="P53" s="67"/>
      <c r="Q53" s="67"/>
    </row>
    <row r="54" spans="6:17" ht="11.25">
      <c r="F54" s="95"/>
      <c r="G54" s="95"/>
      <c r="H54" s="95"/>
      <c r="I54" s="95"/>
      <c r="O54" s="67"/>
      <c r="P54" s="67"/>
      <c r="Q54" s="67"/>
    </row>
    <row r="55" spans="6:17" ht="11.25">
      <c r="F55" s="95"/>
      <c r="G55" s="95"/>
      <c r="H55" s="95"/>
      <c r="I55" s="95"/>
      <c r="O55" s="67"/>
      <c r="P55" s="67"/>
      <c r="Q55" s="67"/>
    </row>
    <row r="56" spans="6:17" ht="11.25">
      <c r="F56" s="95"/>
      <c r="G56" s="95"/>
      <c r="H56" s="95"/>
      <c r="I56" s="95"/>
      <c r="O56" s="67"/>
      <c r="P56" s="67"/>
      <c r="Q56" s="67"/>
    </row>
    <row r="57" spans="6:17" ht="11.25">
      <c r="F57" s="95"/>
      <c r="G57" s="95"/>
      <c r="H57" s="95"/>
      <c r="I57" s="95"/>
      <c r="O57" s="67"/>
      <c r="P57" s="67"/>
      <c r="Q57" s="67"/>
    </row>
    <row r="58" spans="6:17" ht="11.25">
      <c r="F58" s="95"/>
      <c r="G58" s="95"/>
      <c r="H58" s="95"/>
      <c r="I58" s="95"/>
      <c r="O58" s="67"/>
      <c r="P58" s="67"/>
      <c r="Q58" s="67"/>
    </row>
    <row r="59" spans="6:17" ht="11.25">
      <c r="F59" s="95"/>
      <c r="G59" s="95"/>
      <c r="H59" s="95"/>
      <c r="I59" s="95"/>
      <c r="O59" s="67"/>
      <c r="P59" s="67"/>
      <c r="Q59" s="67"/>
    </row>
    <row r="60" spans="6:17" ht="11.25">
      <c r="F60" s="95"/>
      <c r="G60" s="95"/>
      <c r="H60" s="95"/>
      <c r="I60" s="95"/>
      <c r="O60" s="67"/>
      <c r="P60" s="67"/>
      <c r="Q60" s="67"/>
    </row>
    <row r="61" spans="6:17" ht="11.25">
      <c r="F61" s="95"/>
      <c r="G61" s="95"/>
      <c r="H61" s="95"/>
      <c r="I61" s="95"/>
      <c r="O61" s="67"/>
      <c r="P61" s="67"/>
      <c r="Q61" s="67"/>
    </row>
    <row r="62" spans="6:17" ht="11.25">
      <c r="F62" s="95"/>
      <c r="G62" s="95"/>
      <c r="H62" s="95"/>
      <c r="I62" s="95"/>
      <c r="O62" s="67"/>
      <c r="P62" s="67"/>
      <c r="Q62" s="67"/>
    </row>
    <row r="63" spans="6:17" ht="11.25">
      <c r="F63" s="95"/>
      <c r="G63" s="95"/>
      <c r="H63" s="95"/>
      <c r="I63" s="95"/>
      <c r="O63" s="67"/>
      <c r="P63" s="67"/>
      <c r="Q63" s="67"/>
    </row>
    <row r="64" spans="6:17" ht="11.25">
      <c r="F64" s="95"/>
      <c r="G64" s="95"/>
      <c r="H64" s="95"/>
      <c r="I64" s="95"/>
      <c r="O64" s="67"/>
      <c r="P64" s="67"/>
      <c r="Q64" s="67"/>
    </row>
    <row r="65" spans="6:17" ht="11.25">
      <c r="F65" s="95"/>
      <c r="G65" s="95"/>
      <c r="H65" s="95"/>
      <c r="I65" s="95"/>
      <c r="O65" s="67"/>
      <c r="P65" s="67"/>
      <c r="Q65" s="67"/>
    </row>
    <row r="66" spans="6:17" ht="11.25">
      <c r="F66" s="95"/>
      <c r="G66" s="95"/>
      <c r="H66" s="95"/>
      <c r="I66" s="95"/>
      <c r="O66" s="67"/>
      <c r="P66" s="67"/>
      <c r="Q66" s="67"/>
    </row>
    <row r="67" spans="6:17" ht="11.25">
      <c r="F67" s="95"/>
      <c r="G67" s="95"/>
      <c r="H67" s="95"/>
      <c r="I67" s="95"/>
      <c r="O67" s="67"/>
      <c r="P67" s="67"/>
      <c r="Q67" s="67"/>
    </row>
    <row r="68" spans="6:17" ht="11.25">
      <c r="F68" s="95"/>
      <c r="G68" s="95"/>
      <c r="H68" s="95"/>
      <c r="I68" s="95"/>
      <c r="O68" s="67"/>
      <c r="P68" s="67"/>
      <c r="Q68" s="67"/>
    </row>
    <row r="69" spans="6:17" ht="11.25">
      <c r="F69" s="95"/>
      <c r="G69" s="95"/>
      <c r="H69" s="95"/>
      <c r="I69" s="95"/>
      <c r="O69" s="67"/>
      <c r="P69" s="67"/>
      <c r="Q69" s="67"/>
    </row>
    <row r="70" spans="6:17" ht="11.25">
      <c r="F70" s="95"/>
      <c r="G70" s="95"/>
      <c r="H70" s="95"/>
      <c r="I70" s="95"/>
      <c r="O70" s="67"/>
      <c r="P70" s="67"/>
      <c r="Q70" s="67"/>
    </row>
    <row r="71" spans="6:17" ht="11.25">
      <c r="F71" s="95"/>
      <c r="G71" s="95"/>
      <c r="H71" s="95"/>
      <c r="I71" s="95"/>
      <c r="O71" s="67"/>
      <c r="P71" s="67"/>
      <c r="Q71" s="67"/>
    </row>
    <row r="72" spans="6:17" ht="11.25">
      <c r="F72" s="95"/>
      <c r="G72" s="95"/>
      <c r="H72" s="95"/>
      <c r="I72" s="95"/>
      <c r="O72" s="67"/>
      <c r="P72" s="67"/>
      <c r="Q72" s="67"/>
    </row>
    <row r="73" spans="6:17" ht="11.25">
      <c r="F73" s="95"/>
      <c r="G73" s="95"/>
      <c r="H73" s="95"/>
      <c r="I73" s="95"/>
      <c r="O73" s="67"/>
      <c r="P73" s="67"/>
      <c r="Q73" s="67"/>
    </row>
    <row r="74" spans="6:17" ht="11.25">
      <c r="F74" s="95"/>
      <c r="G74" s="95"/>
      <c r="H74" s="95"/>
      <c r="I74" s="95"/>
      <c r="O74" s="67"/>
      <c r="P74" s="67"/>
      <c r="Q74" s="67"/>
    </row>
    <row r="75" spans="6:17" ht="11.25">
      <c r="F75" s="95"/>
      <c r="G75" s="95"/>
      <c r="H75" s="95"/>
      <c r="I75" s="95"/>
      <c r="O75" s="67"/>
      <c r="P75" s="67"/>
      <c r="Q75" s="67"/>
    </row>
    <row r="76" spans="6:17" ht="11.25">
      <c r="F76" s="95"/>
      <c r="G76" s="95"/>
      <c r="H76" s="95"/>
      <c r="I76" s="95"/>
      <c r="O76" s="67"/>
      <c r="P76" s="67"/>
      <c r="Q76" s="67"/>
    </row>
    <row r="77" spans="6:17" ht="11.25">
      <c r="F77" s="95"/>
      <c r="G77" s="95"/>
      <c r="H77" s="95"/>
      <c r="I77" s="95"/>
      <c r="O77" s="67"/>
      <c r="P77" s="67"/>
      <c r="Q77" s="67"/>
    </row>
    <row r="78" spans="6:17" ht="11.25">
      <c r="F78" s="95"/>
      <c r="G78" s="95"/>
      <c r="H78" s="95"/>
      <c r="I78" s="95"/>
      <c r="O78" s="67"/>
      <c r="P78" s="67"/>
      <c r="Q78" s="67"/>
    </row>
    <row r="79" spans="6:17" ht="11.25">
      <c r="F79" s="95"/>
      <c r="G79" s="95"/>
      <c r="H79" s="95"/>
      <c r="I79" s="95"/>
      <c r="O79" s="67"/>
      <c r="P79" s="67"/>
      <c r="Q79" s="67"/>
    </row>
    <row r="80" spans="6:17" ht="11.25">
      <c r="F80" s="24"/>
      <c r="G80" s="24"/>
      <c r="H80" s="24"/>
      <c r="I80" s="24"/>
      <c r="O80" s="67"/>
      <c r="P80" s="67"/>
      <c r="Q80" s="67"/>
    </row>
    <row r="81" spans="6:17" ht="11.25">
      <c r="F81" s="24"/>
      <c r="G81" s="24"/>
      <c r="H81" s="24"/>
      <c r="I81" s="24"/>
      <c r="O81" s="67"/>
      <c r="P81" s="67"/>
      <c r="Q81" s="67"/>
    </row>
    <row r="82" spans="6:17" ht="11.25">
      <c r="F82" s="24"/>
      <c r="G82" s="24"/>
      <c r="H82" s="24"/>
      <c r="I82" s="24"/>
      <c r="O82" s="67"/>
      <c r="P82" s="67"/>
      <c r="Q82" s="67"/>
    </row>
    <row r="83" spans="6:17" ht="11.25">
      <c r="F83" s="24"/>
      <c r="G83" s="24"/>
      <c r="H83" s="24"/>
      <c r="I83" s="24"/>
      <c r="O83" s="67"/>
      <c r="P83" s="67"/>
      <c r="Q83" s="67"/>
    </row>
    <row r="84" spans="6:17" ht="11.25">
      <c r="F84" s="24"/>
      <c r="G84" s="24"/>
      <c r="H84" s="24"/>
      <c r="I84" s="24"/>
      <c r="O84" s="67"/>
      <c r="P84" s="67"/>
      <c r="Q84" s="67"/>
    </row>
    <row r="85" spans="6:17" ht="11.25">
      <c r="F85" s="24"/>
      <c r="G85" s="24"/>
      <c r="H85" s="24"/>
      <c r="I85" s="24"/>
      <c r="O85" s="67"/>
      <c r="P85" s="67"/>
      <c r="Q85" s="67"/>
    </row>
    <row r="86" spans="6:17" ht="11.25">
      <c r="F86" s="24"/>
      <c r="G86" s="24"/>
      <c r="H86" s="24"/>
      <c r="I86" s="24"/>
      <c r="O86" s="67"/>
      <c r="P86" s="67"/>
      <c r="Q86" s="67"/>
    </row>
    <row r="87" spans="6:17" ht="11.25">
      <c r="F87" s="24"/>
      <c r="G87" s="24"/>
      <c r="H87" s="24"/>
      <c r="I87" s="24"/>
      <c r="O87" s="67"/>
      <c r="P87" s="67"/>
      <c r="Q87" s="67"/>
    </row>
    <row r="88" spans="6:17" ht="11.25">
      <c r="F88" s="24"/>
      <c r="G88" s="24"/>
      <c r="H88" s="24"/>
      <c r="I88" s="24"/>
      <c r="O88" s="67"/>
      <c r="P88" s="67"/>
      <c r="Q88" s="67"/>
    </row>
    <row r="89" spans="6:17" ht="11.25">
      <c r="F89" s="24"/>
      <c r="G89" s="24"/>
      <c r="H89" s="24"/>
      <c r="I89" s="24"/>
      <c r="O89" s="67"/>
      <c r="P89" s="67"/>
      <c r="Q89" s="67"/>
    </row>
    <row r="90" spans="6:17" ht="11.25">
      <c r="F90" s="24"/>
      <c r="G90" s="24"/>
      <c r="H90" s="24"/>
      <c r="I90" s="24"/>
      <c r="O90" s="67"/>
      <c r="P90" s="67"/>
      <c r="Q90" s="67"/>
    </row>
    <row r="91" spans="6:17" ht="11.25">
      <c r="F91" s="24"/>
      <c r="G91" s="24"/>
      <c r="H91" s="24"/>
      <c r="I91" s="24"/>
      <c r="O91" s="67"/>
      <c r="P91" s="67"/>
      <c r="Q91" s="67"/>
    </row>
    <row r="92" spans="6:17" ht="11.25">
      <c r="F92" s="24"/>
      <c r="G92" s="24"/>
      <c r="H92" s="24"/>
      <c r="I92" s="24"/>
      <c r="O92" s="67"/>
      <c r="P92" s="67"/>
      <c r="Q92" s="67"/>
    </row>
    <row r="93" spans="6:17" ht="11.25">
      <c r="F93" s="24"/>
      <c r="G93" s="24"/>
      <c r="H93" s="24"/>
      <c r="I93" s="24"/>
      <c r="O93" s="67"/>
      <c r="P93" s="67"/>
      <c r="Q93" s="67"/>
    </row>
    <row r="94" spans="6:17" ht="11.25">
      <c r="F94" s="24"/>
      <c r="G94" s="24"/>
      <c r="H94" s="24"/>
      <c r="I94" s="24"/>
      <c r="O94" s="67"/>
      <c r="P94" s="67"/>
      <c r="Q94" s="67"/>
    </row>
    <row r="95" spans="6:17" ht="11.25">
      <c r="F95" s="24"/>
      <c r="G95" s="24"/>
      <c r="H95" s="24"/>
      <c r="I95" s="24"/>
      <c r="O95" s="67"/>
      <c r="P95" s="67"/>
      <c r="Q95" s="67"/>
    </row>
    <row r="96" spans="6:17" ht="11.25">
      <c r="F96" s="24"/>
      <c r="G96" s="24"/>
      <c r="H96" s="24"/>
      <c r="I96" s="24"/>
      <c r="O96" s="67"/>
      <c r="P96" s="67"/>
      <c r="Q96" s="67"/>
    </row>
    <row r="97" spans="6:17" ht="11.25">
      <c r="F97" s="24"/>
      <c r="G97" s="24"/>
      <c r="H97" s="24"/>
      <c r="I97" s="24"/>
      <c r="O97" s="67"/>
      <c r="P97" s="67"/>
      <c r="Q97" s="67"/>
    </row>
    <row r="98" spans="6:17" ht="11.25">
      <c r="F98" s="24"/>
      <c r="G98" s="24"/>
      <c r="H98" s="24"/>
      <c r="I98" s="24"/>
      <c r="O98" s="67"/>
      <c r="P98" s="67"/>
      <c r="Q98" s="67"/>
    </row>
    <row r="99" spans="6:17" ht="11.25">
      <c r="F99" s="24"/>
      <c r="G99" s="24"/>
      <c r="H99" s="24"/>
      <c r="I99" s="24"/>
      <c r="O99" s="67"/>
      <c r="P99" s="67"/>
      <c r="Q99" s="67"/>
    </row>
    <row r="100" spans="6:17" ht="11.25">
      <c r="F100" s="24"/>
      <c r="G100" s="24"/>
      <c r="H100" s="24"/>
      <c r="I100" s="24"/>
      <c r="O100" s="67"/>
      <c r="P100" s="67"/>
      <c r="Q100" s="67"/>
    </row>
    <row r="101" spans="6:17" ht="11.25">
      <c r="F101" s="24"/>
      <c r="G101" s="24"/>
      <c r="H101" s="24"/>
      <c r="I101" s="24"/>
      <c r="O101" s="67"/>
      <c r="P101" s="67"/>
      <c r="Q101" s="67"/>
    </row>
    <row r="102" spans="6:17" ht="11.25">
      <c r="F102" s="24"/>
      <c r="G102" s="24"/>
      <c r="H102" s="24"/>
      <c r="I102" s="24"/>
      <c r="O102" s="67"/>
      <c r="P102" s="67"/>
      <c r="Q102" s="67"/>
    </row>
    <row r="103" spans="6:17" ht="11.25">
      <c r="F103" s="24"/>
      <c r="G103" s="24"/>
      <c r="H103" s="24"/>
      <c r="I103" s="24"/>
      <c r="O103" s="67"/>
      <c r="P103" s="67"/>
      <c r="Q103" s="67"/>
    </row>
    <row r="104" spans="6:17" ht="11.25">
      <c r="F104" s="24"/>
      <c r="G104" s="24"/>
      <c r="H104" s="24"/>
      <c r="I104" s="24"/>
      <c r="O104" s="67"/>
      <c r="P104" s="67"/>
      <c r="Q104" s="67"/>
    </row>
    <row r="105" spans="6:17" ht="11.25">
      <c r="F105" s="24"/>
      <c r="G105" s="24"/>
      <c r="H105" s="24"/>
      <c r="I105" s="24"/>
      <c r="O105" s="67"/>
      <c r="P105" s="67"/>
      <c r="Q105" s="67"/>
    </row>
    <row r="106" spans="6:17" ht="11.25">
      <c r="F106" s="24"/>
      <c r="G106" s="24"/>
      <c r="H106" s="24"/>
      <c r="I106" s="24"/>
      <c r="O106" s="67"/>
      <c r="P106" s="67"/>
      <c r="Q106" s="67"/>
    </row>
    <row r="107" spans="6:17" ht="11.25">
      <c r="F107" s="24"/>
      <c r="G107" s="24"/>
      <c r="H107" s="24"/>
      <c r="I107" s="24"/>
      <c r="O107" s="67"/>
      <c r="P107" s="67"/>
      <c r="Q107" s="67"/>
    </row>
    <row r="108" spans="6:17" ht="11.25">
      <c r="F108" s="24"/>
      <c r="G108" s="24"/>
      <c r="H108" s="24"/>
      <c r="I108" s="24"/>
      <c r="O108" s="67"/>
      <c r="P108" s="67"/>
      <c r="Q108" s="67"/>
    </row>
    <row r="109" spans="6:17" ht="11.25">
      <c r="F109" s="24"/>
      <c r="G109" s="24"/>
      <c r="H109" s="24"/>
      <c r="I109" s="24"/>
      <c r="O109" s="67"/>
      <c r="P109" s="67"/>
      <c r="Q109" s="67"/>
    </row>
    <row r="110" spans="6:17" ht="11.25">
      <c r="F110" s="24"/>
      <c r="G110" s="24"/>
      <c r="H110" s="24"/>
      <c r="I110" s="24"/>
      <c r="O110" s="67"/>
      <c r="P110" s="67"/>
      <c r="Q110" s="67"/>
    </row>
    <row r="111" spans="6:17" ht="11.25">
      <c r="F111" s="24"/>
      <c r="G111" s="24"/>
      <c r="H111" s="24"/>
      <c r="I111" s="24"/>
      <c r="O111" s="67"/>
      <c r="P111" s="67"/>
      <c r="Q111" s="67"/>
    </row>
    <row r="112" spans="6:17" ht="11.25">
      <c r="F112" s="24"/>
      <c r="G112" s="24"/>
      <c r="H112" s="24"/>
      <c r="I112" s="24"/>
      <c r="O112" s="67"/>
      <c r="P112" s="67"/>
      <c r="Q112" s="67"/>
    </row>
    <row r="113" spans="6:17" ht="11.25">
      <c r="F113" s="24"/>
      <c r="G113" s="24"/>
      <c r="H113" s="24"/>
      <c r="I113" s="24"/>
      <c r="O113" s="67"/>
      <c r="P113" s="67"/>
      <c r="Q113" s="67"/>
    </row>
    <row r="114" spans="6:17" ht="11.25">
      <c r="F114" s="24"/>
      <c r="G114" s="24"/>
      <c r="H114" s="24"/>
      <c r="I114" s="24"/>
      <c r="O114" s="67"/>
      <c r="P114" s="67"/>
      <c r="Q114" s="67"/>
    </row>
    <row r="115" spans="6:17" ht="11.25">
      <c r="F115" s="24"/>
      <c r="G115" s="24"/>
      <c r="H115" s="24"/>
      <c r="I115" s="24"/>
      <c r="O115" s="67"/>
      <c r="P115" s="67"/>
      <c r="Q115" s="67"/>
    </row>
    <row r="116" spans="6:17" ht="11.25">
      <c r="F116" s="24"/>
      <c r="G116" s="24"/>
      <c r="H116" s="24"/>
      <c r="I116" s="24"/>
      <c r="O116" s="67"/>
      <c r="P116" s="67"/>
      <c r="Q116" s="67"/>
    </row>
    <row r="117" spans="6:17" ht="11.25">
      <c r="F117" s="24"/>
      <c r="G117" s="24"/>
      <c r="H117" s="24"/>
      <c r="I117" s="24"/>
      <c r="O117" s="67"/>
      <c r="P117" s="67"/>
      <c r="Q117" s="67"/>
    </row>
    <row r="118" spans="6:17" ht="11.25">
      <c r="F118" s="24"/>
      <c r="G118" s="24"/>
      <c r="H118" s="24"/>
      <c r="I118" s="24"/>
      <c r="O118" s="67"/>
      <c r="P118" s="67"/>
      <c r="Q118" s="67"/>
    </row>
    <row r="119" spans="6:17" ht="11.25">
      <c r="F119" s="24"/>
      <c r="G119" s="24"/>
      <c r="H119" s="24"/>
      <c r="I119" s="24"/>
      <c r="O119" s="67"/>
      <c r="P119" s="67"/>
      <c r="Q119" s="67"/>
    </row>
    <row r="120" spans="6:17" ht="11.25">
      <c r="F120" s="24"/>
      <c r="G120" s="24"/>
      <c r="H120" s="24"/>
      <c r="I120" s="24"/>
      <c r="O120" s="67"/>
      <c r="P120" s="67"/>
      <c r="Q120" s="67"/>
    </row>
    <row r="121" spans="6:17" ht="11.25">
      <c r="F121" s="24"/>
      <c r="G121" s="24"/>
      <c r="H121" s="24"/>
      <c r="I121" s="24"/>
      <c r="O121" s="67"/>
      <c r="P121" s="67"/>
      <c r="Q121" s="67"/>
    </row>
    <row r="122" spans="6:17" ht="11.25">
      <c r="F122" s="24"/>
      <c r="G122" s="24"/>
      <c r="H122" s="24"/>
      <c r="I122" s="24"/>
      <c r="O122" s="67"/>
      <c r="P122" s="67"/>
      <c r="Q122" s="67"/>
    </row>
    <row r="123" spans="6:17" ht="11.25">
      <c r="F123" s="24"/>
      <c r="G123" s="24"/>
      <c r="H123" s="24"/>
      <c r="I123" s="24"/>
      <c r="O123" s="67"/>
      <c r="P123" s="67"/>
      <c r="Q123" s="67"/>
    </row>
    <row r="124" spans="6:17" ht="11.25">
      <c r="F124" s="24"/>
      <c r="G124" s="24"/>
      <c r="H124" s="24"/>
      <c r="I124" s="24"/>
      <c r="O124" s="67"/>
      <c r="P124" s="67"/>
      <c r="Q124" s="67"/>
    </row>
    <row r="125" spans="6:17" ht="11.25">
      <c r="F125" s="24"/>
      <c r="G125" s="24"/>
      <c r="H125" s="24"/>
      <c r="I125" s="24"/>
      <c r="O125" s="67"/>
      <c r="P125" s="67"/>
      <c r="Q125" s="67"/>
    </row>
    <row r="126" spans="6:17" ht="11.25">
      <c r="F126" s="24"/>
      <c r="G126" s="24"/>
      <c r="H126" s="24"/>
      <c r="I126" s="24"/>
      <c r="O126" s="67"/>
      <c r="P126" s="67"/>
      <c r="Q126" s="67"/>
    </row>
    <row r="127" spans="6:17" ht="11.25">
      <c r="F127" s="24"/>
      <c r="G127" s="24"/>
      <c r="H127" s="24"/>
      <c r="I127" s="24"/>
      <c r="O127" s="67"/>
      <c r="P127" s="67"/>
      <c r="Q127" s="67"/>
    </row>
    <row r="128" spans="6:17" ht="11.25">
      <c r="F128" s="24"/>
      <c r="G128" s="24"/>
      <c r="H128" s="24"/>
      <c r="I128" s="24"/>
      <c r="O128" s="67"/>
      <c r="P128" s="67"/>
      <c r="Q128" s="67"/>
    </row>
    <row r="129" spans="6:17" ht="11.25">
      <c r="F129" s="24"/>
      <c r="G129" s="24"/>
      <c r="H129" s="24"/>
      <c r="I129" s="24"/>
      <c r="O129" s="67"/>
      <c r="P129" s="67"/>
      <c r="Q129" s="67"/>
    </row>
    <row r="130" spans="6:17" ht="11.25">
      <c r="F130" s="24"/>
      <c r="G130" s="24"/>
      <c r="H130" s="24"/>
      <c r="I130" s="24"/>
      <c r="O130" s="67"/>
      <c r="P130" s="67"/>
      <c r="Q130" s="67"/>
    </row>
    <row r="131" spans="6:17" ht="11.25">
      <c r="F131" s="24"/>
      <c r="G131" s="24"/>
      <c r="H131" s="24"/>
      <c r="I131" s="24"/>
      <c r="O131" s="67"/>
      <c r="P131" s="67"/>
      <c r="Q131" s="67"/>
    </row>
    <row r="132" spans="6:17" ht="11.25">
      <c r="F132" s="24"/>
      <c r="G132" s="24"/>
      <c r="H132" s="24"/>
      <c r="I132" s="24"/>
      <c r="O132" s="67"/>
      <c r="P132" s="67"/>
      <c r="Q132" s="67"/>
    </row>
    <row r="133" spans="6:17" ht="11.25">
      <c r="F133" s="24"/>
      <c r="G133" s="24"/>
      <c r="H133" s="24"/>
      <c r="I133" s="24"/>
      <c r="O133" s="67"/>
      <c r="P133" s="67"/>
      <c r="Q133" s="67"/>
    </row>
    <row r="134" spans="6:17" ht="11.25">
      <c r="F134" s="24"/>
      <c r="G134" s="24"/>
      <c r="H134" s="24"/>
      <c r="I134" s="24"/>
      <c r="O134" s="67"/>
      <c r="P134" s="67"/>
      <c r="Q134" s="67"/>
    </row>
    <row r="135" spans="6:17" ht="11.25">
      <c r="F135" s="24"/>
      <c r="G135" s="24"/>
      <c r="H135" s="24"/>
      <c r="I135" s="24"/>
      <c r="O135" s="67"/>
      <c r="P135" s="67"/>
      <c r="Q135" s="67"/>
    </row>
    <row r="136" spans="6:17" ht="11.25">
      <c r="F136" s="24"/>
      <c r="G136" s="24"/>
      <c r="H136" s="24"/>
      <c r="I136" s="24"/>
      <c r="O136" s="67"/>
      <c r="P136" s="67"/>
      <c r="Q136" s="67"/>
    </row>
    <row r="137" spans="6:17" ht="11.25">
      <c r="F137" s="24"/>
      <c r="G137" s="24"/>
      <c r="H137" s="24"/>
      <c r="I137" s="24"/>
      <c r="O137" s="67"/>
      <c r="P137" s="67"/>
      <c r="Q137" s="67"/>
    </row>
    <row r="138" spans="6:17" ht="11.25">
      <c r="F138" s="24"/>
      <c r="G138" s="24"/>
      <c r="H138" s="24"/>
      <c r="I138" s="24"/>
      <c r="O138" s="67"/>
      <c r="P138" s="67"/>
      <c r="Q138" s="67"/>
    </row>
    <row r="139" spans="6:17" ht="11.25">
      <c r="F139" s="24"/>
      <c r="G139" s="24"/>
      <c r="H139" s="24"/>
      <c r="I139" s="24"/>
      <c r="O139" s="67"/>
      <c r="P139" s="67"/>
      <c r="Q139" s="67"/>
    </row>
    <row r="140" spans="6:17" ht="11.25">
      <c r="F140" s="24"/>
      <c r="G140" s="24"/>
      <c r="H140" s="24"/>
      <c r="I140" s="24"/>
      <c r="O140" s="67"/>
      <c r="P140" s="67"/>
      <c r="Q140" s="67"/>
    </row>
    <row r="141" spans="6:17" ht="11.25">
      <c r="F141" s="24"/>
      <c r="G141" s="24"/>
      <c r="H141" s="24"/>
      <c r="I141" s="24"/>
      <c r="O141" s="67"/>
      <c r="P141" s="67"/>
      <c r="Q141" s="67"/>
    </row>
    <row r="142" spans="6:17" ht="11.25">
      <c r="F142" s="24"/>
      <c r="G142" s="24"/>
      <c r="H142" s="24"/>
      <c r="I142" s="24"/>
      <c r="O142" s="67"/>
      <c r="P142" s="67"/>
      <c r="Q142" s="67"/>
    </row>
    <row r="143" spans="6:17" ht="11.25">
      <c r="F143" s="24"/>
      <c r="G143" s="24"/>
      <c r="H143" s="24"/>
      <c r="I143" s="24"/>
      <c r="O143" s="67"/>
      <c r="P143" s="67"/>
      <c r="Q143" s="67"/>
    </row>
    <row r="144" spans="6:17" ht="11.25">
      <c r="F144" s="24"/>
      <c r="G144" s="24"/>
      <c r="H144" s="24"/>
      <c r="I144" s="24"/>
      <c r="O144" s="67"/>
      <c r="P144" s="67"/>
      <c r="Q144" s="67"/>
    </row>
    <row r="145" spans="6:17" ht="11.25">
      <c r="F145" s="24"/>
      <c r="G145" s="24"/>
      <c r="H145" s="24"/>
      <c r="I145" s="24"/>
      <c r="O145" s="67"/>
      <c r="P145" s="67"/>
      <c r="Q145" s="67"/>
    </row>
    <row r="146" spans="6:17" ht="11.25">
      <c r="F146" s="24"/>
      <c r="G146" s="24"/>
      <c r="H146" s="24"/>
      <c r="I146" s="24"/>
      <c r="O146" s="67"/>
      <c r="P146" s="67"/>
      <c r="Q146" s="67"/>
    </row>
    <row r="147" spans="6:17" ht="11.25">
      <c r="F147" s="24"/>
      <c r="G147" s="24"/>
      <c r="H147" s="24"/>
      <c r="I147" s="24"/>
      <c r="O147" s="67"/>
      <c r="P147" s="67"/>
      <c r="Q147" s="67"/>
    </row>
    <row r="148" spans="6:17" ht="11.25">
      <c r="F148" s="24"/>
      <c r="G148" s="24"/>
      <c r="H148" s="24"/>
      <c r="I148" s="24"/>
      <c r="O148" s="67"/>
      <c r="P148" s="67"/>
      <c r="Q148" s="67"/>
    </row>
    <row r="149" spans="6:17" ht="11.25">
      <c r="F149" s="24"/>
      <c r="G149" s="24"/>
      <c r="H149" s="24"/>
      <c r="I149" s="24"/>
      <c r="O149" s="67"/>
      <c r="P149" s="67"/>
      <c r="Q149" s="67"/>
    </row>
    <row r="150" spans="6:17" ht="11.25">
      <c r="F150" s="24"/>
      <c r="G150" s="24"/>
      <c r="H150" s="24"/>
      <c r="I150" s="24"/>
      <c r="O150" s="67"/>
      <c r="P150" s="67"/>
      <c r="Q150" s="67"/>
    </row>
    <row r="151" spans="6:17" ht="11.25">
      <c r="F151" s="24"/>
      <c r="G151" s="24"/>
      <c r="H151" s="24"/>
      <c r="I151" s="24"/>
      <c r="O151" s="67"/>
      <c r="P151" s="67"/>
      <c r="Q151" s="67"/>
    </row>
    <row r="152" spans="6:17" ht="11.25">
      <c r="F152" s="24"/>
      <c r="G152" s="24"/>
      <c r="H152" s="24"/>
      <c r="I152" s="24"/>
      <c r="O152" s="67"/>
      <c r="P152" s="67"/>
      <c r="Q152" s="67"/>
    </row>
    <row r="153" spans="6:17" ht="11.25">
      <c r="F153" s="24"/>
      <c r="G153" s="24"/>
      <c r="H153" s="24"/>
      <c r="I153" s="24"/>
      <c r="O153" s="67"/>
      <c r="P153" s="67"/>
      <c r="Q153" s="67"/>
    </row>
    <row r="154" spans="6:17" ht="11.25">
      <c r="F154" s="24"/>
      <c r="G154" s="24"/>
      <c r="H154" s="24"/>
      <c r="I154" s="24"/>
      <c r="O154" s="67"/>
      <c r="P154" s="67"/>
      <c r="Q154" s="67"/>
    </row>
    <row r="155" spans="6:17" ht="11.25">
      <c r="F155" s="24"/>
      <c r="G155" s="24"/>
      <c r="H155" s="24"/>
      <c r="I155" s="24"/>
      <c r="O155" s="67"/>
      <c r="P155" s="67"/>
      <c r="Q155" s="67"/>
    </row>
    <row r="156" spans="6:17" ht="11.25">
      <c r="F156" s="24"/>
      <c r="G156" s="24"/>
      <c r="H156" s="24"/>
      <c r="I156" s="24"/>
      <c r="O156" s="67"/>
      <c r="P156" s="67"/>
      <c r="Q156" s="67"/>
    </row>
    <row r="157" spans="6:17" ht="11.25">
      <c r="F157" s="24"/>
      <c r="G157" s="24"/>
      <c r="H157" s="24"/>
      <c r="I157" s="24"/>
      <c r="O157" s="67"/>
      <c r="P157" s="67"/>
      <c r="Q157" s="67"/>
    </row>
    <row r="158" spans="6:17" ht="11.25">
      <c r="F158" s="24"/>
      <c r="G158" s="24"/>
      <c r="H158" s="24"/>
      <c r="I158" s="24"/>
      <c r="O158" s="67"/>
      <c r="P158" s="67"/>
      <c r="Q158" s="67"/>
    </row>
    <row r="159" spans="6:17" ht="11.25">
      <c r="F159" s="24"/>
      <c r="G159" s="24"/>
      <c r="H159" s="24"/>
      <c r="I159" s="24"/>
      <c r="O159" s="67"/>
      <c r="P159" s="67"/>
      <c r="Q159" s="67"/>
    </row>
    <row r="160" spans="6:17" ht="11.25">
      <c r="F160" s="24"/>
      <c r="G160" s="24"/>
      <c r="H160" s="24"/>
      <c r="I160" s="24"/>
      <c r="O160" s="67"/>
      <c r="P160" s="67"/>
      <c r="Q160" s="67"/>
    </row>
    <row r="161" spans="6:17" ht="11.25">
      <c r="F161" s="24"/>
      <c r="G161" s="24"/>
      <c r="H161" s="24"/>
      <c r="I161" s="24"/>
      <c r="O161" s="67"/>
      <c r="P161" s="67"/>
      <c r="Q161" s="67"/>
    </row>
    <row r="162" spans="6:17" ht="11.25">
      <c r="F162" s="24"/>
      <c r="G162" s="24"/>
      <c r="H162" s="24"/>
      <c r="I162" s="24"/>
      <c r="O162" s="67"/>
      <c r="P162" s="67"/>
      <c r="Q162" s="67"/>
    </row>
    <row r="163" spans="6:17" ht="11.25">
      <c r="F163" s="24"/>
      <c r="G163" s="24"/>
      <c r="H163" s="24"/>
      <c r="I163" s="24"/>
      <c r="O163" s="67"/>
      <c r="P163" s="67"/>
      <c r="Q163" s="67"/>
    </row>
    <row r="164" spans="6:17" ht="11.25">
      <c r="F164" s="24"/>
      <c r="G164" s="24"/>
      <c r="H164" s="24"/>
      <c r="I164" s="24"/>
      <c r="O164" s="67"/>
      <c r="P164" s="67"/>
      <c r="Q164" s="67"/>
    </row>
    <row r="165" spans="6:17" ht="11.25">
      <c r="F165" s="24"/>
      <c r="G165" s="24"/>
      <c r="H165" s="24"/>
      <c r="I165" s="24"/>
      <c r="O165" s="67"/>
      <c r="P165" s="67"/>
      <c r="Q165" s="67"/>
    </row>
    <row r="166" spans="6:17" ht="11.25">
      <c r="F166" s="24"/>
      <c r="G166" s="24"/>
      <c r="H166" s="24"/>
      <c r="I166" s="24"/>
      <c r="O166" s="67"/>
      <c r="P166" s="67"/>
      <c r="Q166" s="67"/>
    </row>
    <row r="167" spans="6:17" ht="11.25">
      <c r="F167" s="24"/>
      <c r="G167" s="24"/>
      <c r="H167" s="24"/>
      <c r="I167" s="24"/>
      <c r="O167" s="67"/>
      <c r="P167" s="67"/>
      <c r="Q167" s="67"/>
    </row>
    <row r="168" spans="6:17" ht="11.25">
      <c r="F168" s="24"/>
      <c r="G168" s="24"/>
      <c r="H168" s="24"/>
      <c r="I168" s="24"/>
      <c r="O168" s="67"/>
      <c r="P168" s="67"/>
      <c r="Q168" s="67"/>
    </row>
    <row r="169" spans="6:17" ht="11.25">
      <c r="F169" s="24"/>
      <c r="G169" s="24"/>
      <c r="H169" s="24"/>
      <c r="I169" s="24"/>
      <c r="O169" s="67"/>
      <c r="P169" s="67"/>
      <c r="Q169" s="67"/>
    </row>
    <row r="170" spans="6:17" ht="11.25">
      <c r="F170" s="24"/>
      <c r="G170" s="24"/>
      <c r="H170" s="24"/>
      <c r="I170" s="24"/>
      <c r="O170" s="67"/>
      <c r="P170" s="67"/>
      <c r="Q170" s="67"/>
    </row>
    <row r="171" spans="6:17" ht="11.25">
      <c r="F171" s="24"/>
      <c r="G171" s="24"/>
      <c r="H171" s="24"/>
      <c r="I171" s="24"/>
      <c r="O171" s="67"/>
      <c r="P171" s="67"/>
      <c r="Q171" s="67"/>
    </row>
    <row r="172" spans="6:17" ht="11.25">
      <c r="F172" s="24"/>
      <c r="G172" s="24"/>
      <c r="H172" s="24"/>
      <c r="I172" s="24"/>
      <c r="O172" s="67"/>
      <c r="P172" s="67"/>
      <c r="Q172" s="67"/>
    </row>
    <row r="173" spans="6:17" ht="11.25">
      <c r="F173" s="24"/>
      <c r="G173" s="24"/>
      <c r="H173" s="24"/>
      <c r="I173" s="24"/>
      <c r="O173" s="67"/>
      <c r="P173" s="67"/>
      <c r="Q173" s="67"/>
    </row>
    <row r="174" spans="6:17" ht="11.25">
      <c r="F174" s="24"/>
      <c r="G174" s="24"/>
      <c r="H174" s="24"/>
      <c r="I174" s="24"/>
      <c r="O174" s="67"/>
      <c r="P174" s="67"/>
      <c r="Q174" s="67"/>
    </row>
    <row r="175" spans="6:17" ht="11.25">
      <c r="F175" s="24"/>
      <c r="G175" s="24"/>
      <c r="H175" s="24"/>
      <c r="I175" s="24"/>
      <c r="O175" s="67"/>
      <c r="P175" s="67"/>
      <c r="Q175" s="67"/>
    </row>
    <row r="176" spans="6:17" ht="11.25">
      <c r="F176" s="24"/>
      <c r="G176" s="24"/>
      <c r="H176" s="24"/>
      <c r="I176" s="24"/>
      <c r="O176" s="67"/>
      <c r="P176" s="67"/>
      <c r="Q176" s="67"/>
    </row>
    <row r="177" spans="6:17" ht="11.25">
      <c r="F177" s="24"/>
      <c r="G177" s="24"/>
      <c r="H177" s="24"/>
      <c r="I177" s="24"/>
      <c r="O177" s="67"/>
      <c r="P177" s="67"/>
      <c r="Q177" s="67"/>
    </row>
    <row r="178" spans="6:17" ht="11.25">
      <c r="F178" s="24"/>
      <c r="G178" s="24"/>
      <c r="H178" s="24"/>
      <c r="I178" s="24"/>
      <c r="O178" s="67"/>
      <c r="P178" s="67"/>
      <c r="Q178" s="67"/>
    </row>
    <row r="179" spans="6:17" ht="11.25">
      <c r="F179" s="24"/>
      <c r="G179" s="24"/>
      <c r="H179" s="24"/>
      <c r="I179" s="24"/>
      <c r="O179" s="67"/>
      <c r="P179" s="67"/>
      <c r="Q179" s="67"/>
    </row>
    <row r="180" spans="6:17" ht="11.25">
      <c r="F180" s="24"/>
      <c r="G180" s="24"/>
      <c r="H180" s="24"/>
      <c r="I180" s="24"/>
      <c r="O180" s="67"/>
      <c r="P180" s="67"/>
      <c r="Q180" s="67"/>
    </row>
    <row r="181" spans="6:17" ht="11.25">
      <c r="F181" s="24"/>
      <c r="G181" s="24"/>
      <c r="H181" s="24"/>
      <c r="I181" s="24"/>
      <c r="O181" s="67"/>
      <c r="P181" s="67"/>
      <c r="Q181" s="67"/>
    </row>
    <row r="182" spans="6:17" ht="11.25">
      <c r="F182" s="24"/>
      <c r="G182" s="24"/>
      <c r="H182" s="24"/>
      <c r="I182" s="24"/>
      <c r="O182" s="67"/>
      <c r="P182" s="67"/>
      <c r="Q182" s="67"/>
    </row>
    <row r="183" spans="6:17" ht="11.25">
      <c r="F183" s="24"/>
      <c r="G183" s="24"/>
      <c r="H183" s="24"/>
      <c r="I183" s="24"/>
      <c r="O183" s="67"/>
      <c r="P183" s="67"/>
      <c r="Q183" s="67"/>
    </row>
    <row r="184" spans="6:17" ht="11.25">
      <c r="F184" s="24"/>
      <c r="G184" s="24"/>
      <c r="H184" s="24"/>
      <c r="I184" s="24"/>
      <c r="O184" s="67"/>
      <c r="P184" s="67"/>
      <c r="Q184" s="67"/>
    </row>
    <row r="185" spans="6:17" ht="11.25">
      <c r="F185" s="24"/>
      <c r="G185" s="24"/>
      <c r="H185" s="24"/>
      <c r="I185" s="24"/>
      <c r="O185" s="67"/>
      <c r="P185" s="67"/>
      <c r="Q185" s="67"/>
    </row>
    <row r="186" spans="6:17" ht="11.25">
      <c r="F186" s="24"/>
      <c r="G186" s="24"/>
      <c r="H186" s="24"/>
      <c r="I186" s="24"/>
      <c r="O186" s="67"/>
      <c r="P186" s="67"/>
      <c r="Q186" s="67"/>
    </row>
    <row r="187" spans="6:17" ht="11.25">
      <c r="F187" s="24"/>
      <c r="G187" s="24"/>
      <c r="H187" s="24"/>
      <c r="I187" s="24"/>
      <c r="O187" s="67"/>
      <c r="P187" s="67"/>
      <c r="Q187" s="67"/>
    </row>
    <row r="188" spans="6:17" ht="11.25">
      <c r="F188" s="24"/>
      <c r="G188" s="24"/>
      <c r="H188" s="24"/>
      <c r="I188" s="24"/>
      <c r="O188" s="67"/>
      <c r="P188" s="67"/>
      <c r="Q188" s="67"/>
    </row>
    <row r="189" spans="6:17" ht="11.25">
      <c r="F189" s="24"/>
      <c r="G189" s="24"/>
      <c r="H189" s="24"/>
      <c r="I189" s="24"/>
      <c r="O189" s="67"/>
      <c r="P189" s="67"/>
      <c r="Q189" s="67"/>
    </row>
    <row r="190" spans="6:17" ht="11.25">
      <c r="F190" s="24"/>
      <c r="G190" s="24"/>
      <c r="H190" s="24"/>
      <c r="I190" s="24"/>
      <c r="O190" s="67"/>
      <c r="P190" s="67"/>
      <c r="Q190" s="67"/>
    </row>
    <row r="191" spans="6:17" ht="11.25">
      <c r="F191" s="24"/>
      <c r="G191" s="24"/>
      <c r="H191" s="24"/>
      <c r="I191" s="24"/>
      <c r="O191" s="67"/>
      <c r="P191" s="67"/>
      <c r="Q191" s="67"/>
    </row>
    <row r="192" spans="6:9" ht="11.25">
      <c r="F192" s="24"/>
      <c r="G192" s="24"/>
      <c r="H192" s="24"/>
      <c r="I192" s="24"/>
    </row>
    <row r="193" spans="6:9" ht="11.25">
      <c r="F193" s="24"/>
      <c r="G193" s="24"/>
      <c r="H193" s="24"/>
      <c r="I193" s="24"/>
    </row>
    <row r="194" spans="6:9" ht="11.25">
      <c r="F194" s="24"/>
      <c r="G194" s="24"/>
      <c r="H194" s="24"/>
      <c r="I194" s="24"/>
    </row>
    <row r="195" spans="6:9" ht="11.25">
      <c r="F195" s="24"/>
      <c r="G195" s="24"/>
      <c r="H195" s="24"/>
      <c r="I195" s="24"/>
    </row>
    <row r="196" spans="6:9" ht="11.25">
      <c r="F196" s="24"/>
      <c r="G196" s="24"/>
      <c r="H196" s="24"/>
      <c r="I196" s="24"/>
    </row>
    <row r="197" spans="6:9" ht="11.25">
      <c r="F197" s="24"/>
      <c r="G197" s="24"/>
      <c r="H197" s="24"/>
      <c r="I197" s="24"/>
    </row>
    <row r="198" spans="6:9" ht="11.25">
      <c r="F198" s="24"/>
      <c r="G198" s="24"/>
      <c r="H198" s="24"/>
      <c r="I198" s="24"/>
    </row>
    <row r="199" spans="6:9" ht="11.25">
      <c r="F199" s="24"/>
      <c r="G199" s="24"/>
      <c r="H199" s="24"/>
      <c r="I199" s="24"/>
    </row>
    <row r="200" spans="6:9" ht="11.25">
      <c r="F200" s="24"/>
      <c r="G200" s="24"/>
      <c r="H200" s="24"/>
      <c r="I200" s="24"/>
    </row>
    <row r="201" spans="6:9" ht="11.25">
      <c r="F201" s="24"/>
      <c r="G201" s="24"/>
      <c r="H201" s="24"/>
      <c r="I201" s="24"/>
    </row>
    <row r="202" spans="6:9" ht="11.25">
      <c r="F202" s="24"/>
      <c r="G202" s="24"/>
      <c r="H202" s="24"/>
      <c r="I202" s="24"/>
    </row>
    <row r="203" spans="6:9" ht="11.25">
      <c r="F203" s="24"/>
      <c r="G203" s="24"/>
      <c r="H203" s="24"/>
      <c r="I203" s="24"/>
    </row>
    <row r="204" spans="6:9" ht="11.25">
      <c r="F204" s="24"/>
      <c r="G204" s="24"/>
      <c r="H204" s="24"/>
      <c r="I204" s="24"/>
    </row>
    <row r="205" spans="6:9" ht="11.25">
      <c r="F205" s="24"/>
      <c r="G205" s="24"/>
      <c r="H205" s="24"/>
      <c r="I205" s="24"/>
    </row>
    <row r="206" spans="6:9" ht="11.25">
      <c r="F206" s="24"/>
      <c r="G206" s="24"/>
      <c r="H206" s="24"/>
      <c r="I206" s="24"/>
    </row>
    <row r="207" spans="6:9" ht="11.25">
      <c r="F207" s="24"/>
      <c r="G207" s="24"/>
      <c r="H207" s="24"/>
      <c r="I207" s="24"/>
    </row>
    <row r="208" spans="6:9" ht="11.25">
      <c r="F208" s="24"/>
      <c r="G208" s="24"/>
      <c r="H208" s="24"/>
      <c r="I208" s="24"/>
    </row>
    <row r="209" spans="6:9" ht="11.25">
      <c r="F209" s="24"/>
      <c r="G209" s="24"/>
      <c r="H209" s="24"/>
      <c r="I209" s="24"/>
    </row>
    <row r="210" spans="6:9" ht="11.25">
      <c r="F210" s="24"/>
      <c r="G210" s="24"/>
      <c r="H210" s="24"/>
      <c r="I210" s="24"/>
    </row>
    <row r="211" spans="6:9" ht="11.25">
      <c r="F211" s="24"/>
      <c r="G211" s="24"/>
      <c r="H211" s="24"/>
      <c r="I211" s="24"/>
    </row>
    <row r="212" spans="6:9" ht="11.25">
      <c r="F212" s="24"/>
      <c r="G212" s="24"/>
      <c r="H212" s="24"/>
      <c r="I212" s="24"/>
    </row>
    <row r="213" spans="6:9" ht="11.25">
      <c r="F213" s="24"/>
      <c r="G213" s="24"/>
      <c r="H213" s="24"/>
      <c r="I213" s="24"/>
    </row>
    <row r="214" spans="6:9" ht="11.25">
      <c r="F214" s="24"/>
      <c r="G214" s="24"/>
      <c r="H214" s="24"/>
      <c r="I214" s="24"/>
    </row>
    <row r="215" spans="6:9" ht="11.25">
      <c r="F215" s="24"/>
      <c r="G215" s="24"/>
      <c r="H215" s="24"/>
      <c r="I215" s="24"/>
    </row>
    <row r="216" spans="6:9" ht="11.25">
      <c r="F216" s="24"/>
      <c r="G216" s="24"/>
      <c r="H216" s="24"/>
      <c r="I216" s="24"/>
    </row>
    <row r="217" spans="6:9" ht="11.25">
      <c r="F217" s="24"/>
      <c r="G217" s="24"/>
      <c r="H217" s="24"/>
      <c r="I217" s="24"/>
    </row>
    <row r="218" spans="6:9" ht="11.25">
      <c r="F218" s="24"/>
      <c r="G218" s="24"/>
      <c r="H218" s="24"/>
      <c r="I218" s="24"/>
    </row>
    <row r="219" spans="6:9" ht="11.25">
      <c r="F219" s="24"/>
      <c r="G219" s="24"/>
      <c r="H219" s="24"/>
      <c r="I219" s="24"/>
    </row>
    <row r="220" spans="6:9" ht="11.25">
      <c r="F220" s="24"/>
      <c r="G220" s="24"/>
      <c r="H220" s="24"/>
      <c r="I220" s="24"/>
    </row>
    <row r="221" spans="6:9" ht="11.25">
      <c r="F221" s="24"/>
      <c r="G221" s="24"/>
      <c r="H221" s="24"/>
      <c r="I221" s="24"/>
    </row>
    <row r="222" spans="6:9" ht="11.25">
      <c r="F222" s="24"/>
      <c r="G222" s="24"/>
      <c r="H222" s="24"/>
      <c r="I222" s="24"/>
    </row>
    <row r="223" spans="6:9" ht="11.25">
      <c r="F223" s="24"/>
      <c r="G223" s="24"/>
      <c r="H223" s="24"/>
      <c r="I223" s="24"/>
    </row>
    <row r="224" spans="6:9" ht="11.25">
      <c r="F224" s="24"/>
      <c r="G224" s="24"/>
      <c r="H224" s="24"/>
      <c r="I224" s="24"/>
    </row>
    <row r="225" spans="6:9" ht="11.25">
      <c r="F225" s="24"/>
      <c r="G225" s="24"/>
      <c r="H225" s="24"/>
      <c r="I225" s="24"/>
    </row>
    <row r="226" spans="6:9" ht="11.25">
      <c r="F226" s="24"/>
      <c r="G226" s="24"/>
      <c r="H226" s="24"/>
      <c r="I226" s="24"/>
    </row>
    <row r="227" spans="6:9" ht="11.25">
      <c r="F227" s="24"/>
      <c r="G227" s="24"/>
      <c r="H227" s="24"/>
      <c r="I227" s="24"/>
    </row>
    <row r="228" spans="6:9" ht="11.25">
      <c r="F228" s="24"/>
      <c r="G228" s="24"/>
      <c r="H228" s="24"/>
      <c r="I228" s="24"/>
    </row>
    <row r="229" spans="6:9" ht="11.25">
      <c r="F229" s="24"/>
      <c r="G229" s="24"/>
      <c r="H229" s="24"/>
      <c r="I229" s="24"/>
    </row>
    <row r="230" spans="6:9" ht="11.25">
      <c r="F230" s="24"/>
      <c r="G230" s="24"/>
      <c r="H230" s="24"/>
      <c r="I230" s="24"/>
    </row>
    <row r="231" spans="6:9" ht="11.25">
      <c r="F231" s="24"/>
      <c r="G231" s="24"/>
      <c r="H231" s="24"/>
      <c r="I231" s="24"/>
    </row>
    <row r="232" spans="6:9" ht="11.25">
      <c r="F232" s="24"/>
      <c r="G232" s="24"/>
      <c r="H232" s="24"/>
      <c r="I232" s="24"/>
    </row>
    <row r="233" spans="6:9" ht="11.25">
      <c r="F233" s="24"/>
      <c r="G233" s="24"/>
      <c r="H233" s="24"/>
      <c r="I233" s="24"/>
    </row>
    <row r="234" spans="6:9" ht="11.25">
      <c r="F234" s="24"/>
      <c r="G234" s="24"/>
      <c r="H234" s="24"/>
      <c r="I234" s="24"/>
    </row>
    <row r="235" spans="6:9" ht="11.25">
      <c r="F235" s="24"/>
      <c r="G235" s="24"/>
      <c r="H235" s="24"/>
      <c r="I235" s="24"/>
    </row>
    <row r="236" spans="6:9" ht="11.25">
      <c r="F236" s="24"/>
      <c r="G236" s="24"/>
      <c r="H236" s="24"/>
      <c r="I236" s="24"/>
    </row>
    <row r="237" spans="6:9" ht="11.25">
      <c r="F237" s="24"/>
      <c r="G237" s="24"/>
      <c r="H237" s="24"/>
      <c r="I237" s="24"/>
    </row>
    <row r="238" spans="6:9" ht="11.25">
      <c r="F238" s="24"/>
      <c r="G238" s="24"/>
      <c r="H238" s="24"/>
      <c r="I238" s="24"/>
    </row>
    <row r="239" spans="6:9" ht="11.25">
      <c r="F239" s="24"/>
      <c r="G239" s="24"/>
      <c r="H239" s="24"/>
      <c r="I239" s="24"/>
    </row>
    <row r="240" spans="6:9" ht="11.25">
      <c r="F240" s="24"/>
      <c r="G240" s="24"/>
      <c r="H240" s="24"/>
      <c r="I240" s="24"/>
    </row>
    <row r="241" spans="6:9" ht="11.25">
      <c r="F241" s="24"/>
      <c r="G241" s="24"/>
      <c r="H241" s="24"/>
      <c r="I241" s="24"/>
    </row>
    <row r="242" spans="6:9" ht="11.25">
      <c r="F242" s="24"/>
      <c r="G242" s="24"/>
      <c r="H242" s="24"/>
      <c r="I242" s="24"/>
    </row>
    <row r="243" spans="6:9" ht="11.25">
      <c r="F243" s="24"/>
      <c r="G243" s="24"/>
      <c r="H243" s="24"/>
      <c r="I243" s="24"/>
    </row>
    <row r="244" spans="6:9" ht="11.25">
      <c r="F244" s="24"/>
      <c r="G244" s="24"/>
      <c r="H244" s="24"/>
      <c r="I244" s="24"/>
    </row>
    <row r="245" spans="6:9" ht="11.25">
      <c r="F245" s="24"/>
      <c r="G245" s="24"/>
      <c r="H245" s="24"/>
      <c r="I245" s="24"/>
    </row>
    <row r="246" spans="6:9" ht="11.25">
      <c r="F246" s="24"/>
      <c r="G246" s="24"/>
      <c r="H246" s="24"/>
      <c r="I246" s="24"/>
    </row>
    <row r="247" spans="6:9" ht="11.25">
      <c r="F247" s="24"/>
      <c r="G247" s="24"/>
      <c r="H247" s="24"/>
      <c r="I247" s="24"/>
    </row>
    <row r="248" spans="6:9" ht="11.25">
      <c r="F248" s="24"/>
      <c r="G248" s="24"/>
      <c r="H248" s="24"/>
      <c r="I248" s="24"/>
    </row>
    <row r="249" spans="6:9" ht="11.25">
      <c r="F249" s="24"/>
      <c r="G249" s="24"/>
      <c r="H249" s="24"/>
      <c r="I249" s="24"/>
    </row>
    <row r="250" spans="6:9" ht="11.25">
      <c r="F250" s="24"/>
      <c r="G250" s="24"/>
      <c r="H250" s="24"/>
      <c r="I250" s="24"/>
    </row>
    <row r="251" spans="6:9" ht="11.25">
      <c r="F251" s="24"/>
      <c r="G251" s="24"/>
      <c r="H251" s="24"/>
      <c r="I251" s="24"/>
    </row>
    <row r="252" spans="6:9" ht="11.25">
      <c r="F252" s="24"/>
      <c r="G252" s="24"/>
      <c r="H252" s="24"/>
      <c r="I252" s="24"/>
    </row>
    <row r="253" spans="6:9" ht="11.25">
      <c r="F253" s="24"/>
      <c r="G253" s="24"/>
      <c r="H253" s="24"/>
      <c r="I253" s="24"/>
    </row>
    <row r="254" spans="6:9" ht="11.25">
      <c r="F254" s="24"/>
      <c r="G254" s="24"/>
      <c r="H254" s="24"/>
      <c r="I254" s="24"/>
    </row>
    <row r="255" spans="6:9" ht="11.25">
      <c r="F255" s="24"/>
      <c r="G255" s="24"/>
      <c r="H255" s="24"/>
      <c r="I255" s="24"/>
    </row>
    <row r="256" spans="6:9" ht="11.25">
      <c r="F256" s="24"/>
      <c r="G256" s="24"/>
      <c r="H256" s="24"/>
      <c r="I256" s="24"/>
    </row>
    <row r="257" spans="6:9" ht="11.25">
      <c r="F257" s="24"/>
      <c r="G257" s="24"/>
      <c r="H257" s="24"/>
      <c r="I257" s="24"/>
    </row>
    <row r="258" spans="6:9" ht="11.25">
      <c r="F258" s="24"/>
      <c r="G258" s="24"/>
      <c r="H258" s="24"/>
      <c r="I258" s="24"/>
    </row>
    <row r="259" spans="6:9" ht="11.25">
      <c r="F259" s="24"/>
      <c r="G259" s="24"/>
      <c r="H259" s="24"/>
      <c r="I259" s="24"/>
    </row>
    <row r="260" spans="6:9" ht="11.25">
      <c r="F260" s="24"/>
      <c r="G260" s="24"/>
      <c r="H260" s="24"/>
      <c r="I260" s="24"/>
    </row>
    <row r="261" spans="6:9" ht="11.25">
      <c r="F261" s="24"/>
      <c r="G261" s="24"/>
      <c r="H261" s="24"/>
      <c r="I261" s="24"/>
    </row>
    <row r="262" spans="6:9" ht="11.25">
      <c r="F262" s="24"/>
      <c r="G262" s="24"/>
      <c r="H262" s="24"/>
      <c r="I262" s="24"/>
    </row>
    <row r="263" spans="6:9" ht="11.25">
      <c r="F263" s="24"/>
      <c r="G263" s="24"/>
      <c r="H263" s="24"/>
      <c r="I263" s="24"/>
    </row>
    <row r="264" spans="6:9" ht="11.25">
      <c r="F264" s="24"/>
      <c r="G264" s="24"/>
      <c r="H264" s="24"/>
      <c r="I264" s="24"/>
    </row>
    <row r="265" spans="6:9" ht="11.25">
      <c r="F265" s="24"/>
      <c r="G265" s="24"/>
      <c r="H265" s="24"/>
      <c r="I265" s="24"/>
    </row>
    <row r="266" spans="6:9" ht="11.25">
      <c r="F266" s="24"/>
      <c r="G266" s="24"/>
      <c r="H266" s="24"/>
      <c r="I266" s="24"/>
    </row>
    <row r="267" spans="6:9" ht="11.25">
      <c r="F267" s="24"/>
      <c r="G267" s="24"/>
      <c r="H267" s="24"/>
      <c r="I267" s="24"/>
    </row>
    <row r="268" spans="6:9" ht="11.25">
      <c r="F268" s="24"/>
      <c r="G268" s="24"/>
      <c r="H268" s="24"/>
      <c r="I268" s="24"/>
    </row>
    <row r="269" spans="6:9" ht="11.25">
      <c r="F269" s="24"/>
      <c r="G269" s="24"/>
      <c r="H269" s="24"/>
      <c r="I269" s="24"/>
    </row>
    <row r="270" spans="6:9" ht="11.25">
      <c r="F270" s="24"/>
      <c r="G270" s="24"/>
      <c r="H270" s="24"/>
      <c r="I270" s="24"/>
    </row>
    <row r="271" spans="6:9" ht="11.25">
      <c r="F271" s="24"/>
      <c r="G271" s="24"/>
      <c r="H271" s="24"/>
      <c r="I271" s="24"/>
    </row>
    <row r="272" spans="6:9" ht="11.25">
      <c r="F272" s="24"/>
      <c r="G272" s="24"/>
      <c r="H272" s="24"/>
      <c r="I272" s="24"/>
    </row>
    <row r="273" spans="6:9" ht="11.25">
      <c r="F273" s="24"/>
      <c r="G273" s="24"/>
      <c r="H273" s="24"/>
      <c r="I273" s="24"/>
    </row>
    <row r="274" spans="6:9" ht="11.25">
      <c r="F274" s="24"/>
      <c r="G274" s="24"/>
      <c r="H274" s="24"/>
      <c r="I274" s="24"/>
    </row>
    <row r="275" spans="6:9" ht="11.25">
      <c r="F275" s="24"/>
      <c r="G275" s="24"/>
      <c r="H275" s="24"/>
      <c r="I275" s="24"/>
    </row>
    <row r="276" spans="6:9" ht="11.25">
      <c r="F276" s="24"/>
      <c r="G276" s="24"/>
      <c r="H276" s="24"/>
      <c r="I276" s="24"/>
    </row>
    <row r="277" spans="6:9" ht="11.25">
      <c r="F277" s="24"/>
      <c r="G277" s="24"/>
      <c r="H277" s="24"/>
      <c r="I277" s="24"/>
    </row>
    <row r="278" spans="6:9" ht="11.25">
      <c r="F278" s="24"/>
      <c r="G278" s="24"/>
      <c r="H278" s="24"/>
      <c r="I278" s="24"/>
    </row>
    <row r="279" spans="6:9" ht="11.25">
      <c r="F279" s="24"/>
      <c r="G279" s="24"/>
      <c r="H279" s="24"/>
      <c r="I279" s="24"/>
    </row>
    <row r="280" spans="6:9" ht="11.25">
      <c r="F280" s="24"/>
      <c r="G280" s="24"/>
      <c r="H280" s="24"/>
      <c r="I280" s="24"/>
    </row>
    <row r="281" spans="6:9" ht="11.25">
      <c r="F281" s="24"/>
      <c r="G281" s="24"/>
      <c r="H281" s="24"/>
      <c r="I281" s="24"/>
    </row>
    <row r="282" spans="6:9" ht="11.25">
      <c r="F282" s="24"/>
      <c r="G282" s="24"/>
      <c r="H282" s="24"/>
      <c r="I282" s="24"/>
    </row>
    <row r="283" spans="6:9" ht="11.25">
      <c r="F283" s="24"/>
      <c r="G283" s="24"/>
      <c r="H283" s="24"/>
      <c r="I283" s="24"/>
    </row>
    <row r="284" spans="6:9" ht="11.25">
      <c r="F284" s="24"/>
      <c r="G284" s="24"/>
      <c r="H284" s="24"/>
      <c r="I284" s="24"/>
    </row>
    <row r="285" spans="6:9" ht="11.25">
      <c r="F285" s="24"/>
      <c r="G285" s="24"/>
      <c r="H285" s="24"/>
      <c r="I285" s="24"/>
    </row>
    <row r="286" spans="6:9" ht="11.25">
      <c r="F286" s="24"/>
      <c r="G286" s="24"/>
      <c r="H286" s="24"/>
      <c r="I286" s="24"/>
    </row>
    <row r="287" spans="6:9" ht="11.25">
      <c r="F287" s="24"/>
      <c r="G287" s="24"/>
      <c r="H287" s="24"/>
      <c r="I287" s="24"/>
    </row>
    <row r="288" spans="6:9" ht="11.25">
      <c r="F288" s="24"/>
      <c r="G288" s="24"/>
      <c r="H288" s="24"/>
      <c r="I288" s="24"/>
    </row>
    <row r="289" spans="6:9" ht="11.25">
      <c r="F289" s="24"/>
      <c r="G289" s="24"/>
      <c r="H289" s="24"/>
      <c r="I289" s="24"/>
    </row>
    <row r="290" spans="6:9" ht="11.25">
      <c r="F290" s="24"/>
      <c r="G290" s="24"/>
      <c r="H290" s="24"/>
      <c r="I290" s="24"/>
    </row>
    <row r="291" spans="6:9" ht="11.25">
      <c r="F291" s="24"/>
      <c r="G291" s="24"/>
      <c r="H291" s="24"/>
      <c r="I291" s="24"/>
    </row>
    <row r="292" spans="6:9" ht="11.25">
      <c r="F292" s="24"/>
      <c r="G292" s="24"/>
      <c r="H292" s="24"/>
      <c r="I292" s="24"/>
    </row>
    <row r="293" spans="6:9" ht="11.25">
      <c r="F293" s="24"/>
      <c r="G293" s="24"/>
      <c r="H293" s="24"/>
      <c r="I293" s="24"/>
    </row>
    <row r="294" spans="6:9" ht="11.25">
      <c r="F294" s="24"/>
      <c r="G294" s="24"/>
      <c r="H294" s="24"/>
      <c r="I294" s="24"/>
    </row>
    <row r="295" spans="6:9" ht="11.25">
      <c r="F295" s="24"/>
      <c r="G295" s="24"/>
      <c r="H295" s="24"/>
      <c r="I295" s="24"/>
    </row>
    <row r="296" spans="6:9" ht="11.25">
      <c r="F296" s="24"/>
      <c r="G296" s="24"/>
      <c r="H296" s="24"/>
      <c r="I296" s="24"/>
    </row>
    <row r="297" spans="6:9" ht="11.25">
      <c r="F297" s="24"/>
      <c r="G297" s="24"/>
      <c r="H297" s="24"/>
      <c r="I297" s="24"/>
    </row>
    <row r="298" spans="6:9" ht="11.25">
      <c r="F298" s="24"/>
      <c r="G298" s="24"/>
      <c r="H298" s="24"/>
      <c r="I298" s="24"/>
    </row>
    <row r="299" spans="6:9" ht="11.25">
      <c r="F299" s="24"/>
      <c r="G299" s="24"/>
      <c r="H299" s="24"/>
      <c r="I299" s="24"/>
    </row>
    <row r="300" spans="6:9" ht="11.25">
      <c r="F300" s="24"/>
      <c r="G300" s="24"/>
      <c r="H300" s="24"/>
      <c r="I300" s="24"/>
    </row>
    <row r="301" spans="6:9" ht="11.25">
      <c r="F301" s="24"/>
      <c r="G301" s="24"/>
      <c r="H301" s="24"/>
      <c r="I301" s="24"/>
    </row>
    <row r="302" spans="6:9" ht="11.25">
      <c r="F302" s="24"/>
      <c r="G302" s="24"/>
      <c r="H302" s="24"/>
      <c r="I302" s="24"/>
    </row>
    <row r="303" spans="6:9" ht="11.25">
      <c r="F303" s="24"/>
      <c r="G303" s="24"/>
      <c r="H303" s="24"/>
      <c r="I303" s="24"/>
    </row>
    <row r="304" spans="6:9" ht="11.25">
      <c r="F304" s="24"/>
      <c r="G304" s="24"/>
      <c r="H304" s="24"/>
      <c r="I304" s="24"/>
    </row>
  </sheetData>
  <mergeCells count="267">
    <mergeCell ref="S20:T20"/>
    <mergeCell ref="S16:T16"/>
    <mergeCell ref="S17:T17"/>
    <mergeCell ref="S18:T18"/>
    <mergeCell ref="S19:T19"/>
    <mergeCell ref="S12:T12"/>
    <mergeCell ref="S13:T13"/>
    <mergeCell ref="S14:T14"/>
    <mergeCell ref="S15:T15"/>
    <mergeCell ref="S8:T8"/>
    <mergeCell ref="S9:T9"/>
    <mergeCell ref="S10:T10"/>
    <mergeCell ref="S11:T11"/>
    <mergeCell ref="S1:U1"/>
    <mergeCell ref="S5:T5"/>
    <mergeCell ref="S6:T6"/>
    <mergeCell ref="S7:T7"/>
    <mergeCell ref="K1:Q1"/>
    <mergeCell ref="A1:I1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F42:I42"/>
    <mergeCell ref="F43:I43"/>
    <mergeCell ref="F44:I44"/>
    <mergeCell ref="F45:I45"/>
    <mergeCell ref="F46:I46"/>
    <mergeCell ref="F47:I47"/>
    <mergeCell ref="F48:I48"/>
    <mergeCell ref="F49:I49"/>
    <mergeCell ref="F50:I50"/>
    <mergeCell ref="F51:I51"/>
    <mergeCell ref="F52:I52"/>
    <mergeCell ref="F53:I53"/>
    <mergeCell ref="F54:I54"/>
    <mergeCell ref="F55:I55"/>
    <mergeCell ref="F56:I56"/>
    <mergeCell ref="F57:I57"/>
    <mergeCell ref="F58:I58"/>
    <mergeCell ref="F59:I59"/>
    <mergeCell ref="F60:I60"/>
    <mergeCell ref="F61:I61"/>
    <mergeCell ref="F62:I62"/>
    <mergeCell ref="F63:I63"/>
    <mergeCell ref="F64:I64"/>
    <mergeCell ref="F65:I65"/>
    <mergeCell ref="F66:I66"/>
    <mergeCell ref="F67:I67"/>
    <mergeCell ref="F68:I68"/>
    <mergeCell ref="F69:I69"/>
    <mergeCell ref="F70:I70"/>
    <mergeCell ref="F71:I71"/>
    <mergeCell ref="F72:I72"/>
    <mergeCell ref="F73:I73"/>
    <mergeCell ref="F74:I74"/>
    <mergeCell ref="F75:I75"/>
    <mergeCell ref="F76:I76"/>
    <mergeCell ref="F77:I77"/>
    <mergeCell ref="F78:I78"/>
    <mergeCell ref="F79:I79"/>
    <mergeCell ref="O11:Q11"/>
    <mergeCell ref="O12:Q12"/>
    <mergeCell ref="O13:Q13"/>
    <mergeCell ref="O14:Q14"/>
    <mergeCell ref="O15:Q15"/>
    <mergeCell ref="O16:Q16"/>
    <mergeCell ref="O17:Q17"/>
    <mergeCell ref="O18:Q18"/>
    <mergeCell ref="O19:Q19"/>
    <mergeCell ref="O20:Q20"/>
    <mergeCell ref="O22:Q22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O34:Q34"/>
    <mergeCell ref="O35:Q35"/>
    <mergeCell ref="O36:Q36"/>
    <mergeCell ref="O37:Q37"/>
    <mergeCell ref="O38:Q38"/>
    <mergeCell ref="O39:Q39"/>
    <mergeCell ref="O40:Q40"/>
    <mergeCell ref="O41:Q41"/>
    <mergeCell ref="O42:Q42"/>
    <mergeCell ref="O43:Q43"/>
    <mergeCell ref="O44:Q44"/>
    <mergeCell ref="O45:Q45"/>
    <mergeCell ref="O46:Q46"/>
    <mergeCell ref="O47:Q47"/>
    <mergeCell ref="O48:Q48"/>
    <mergeCell ref="O49:Q49"/>
    <mergeCell ref="O50:Q50"/>
    <mergeCell ref="O51:Q51"/>
    <mergeCell ref="O52:Q52"/>
    <mergeCell ref="O53:Q53"/>
    <mergeCell ref="O54:Q54"/>
    <mergeCell ref="O55:Q55"/>
    <mergeCell ref="O56:Q56"/>
    <mergeCell ref="O57:Q57"/>
    <mergeCell ref="O58:Q58"/>
    <mergeCell ref="O59:Q59"/>
    <mergeCell ref="O60:Q60"/>
    <mergeCell ref="O61:Q61"/>
    <mergeCell ref="O62:Q62"/>
    <mergeCell ref="O63:Q63"/>
    <mergeCell ref="O64:Q64"/>
    <mergeCell ref="O65:Q65"/>
    <mergeCell ref="O66:Q66"/>
    <mergeCell ref="O67:Q67"/>
    <mergeCell ref="O68:Q68"/>
    <mergeCell ref="O69:Q69"/>
    <mergeCell ref="O70:Q70"/>
    <mergeCell ref="O71:Q71"/>
    <mergeCell ref="O72:Q72"/>
    <mergeCell ref="O73:Q73"/>
    <mergeCell ref="O74:Q74"/>
    <mergeCell ref="O75:Q75"/>
    <mergeCell ref="O76:Q76"/>
    <mergeCell ref="O77:Q77"/>
    <mergeCell ref="O78:Q78"/>
    <mergeCell ref="O79:Q79"/>
    <mergeCell ref="O80:Q80"/>
    <mergeCell ref="O81:Q81"/>
    <mergeCell ref="O82:Q82"/>
    <mergeCell ref="O83:Q83"/>
    <mergeCell ref="O84:Q84"/>
    <mergeCell ref="O85:Q85"/>
    <mergeCell ref="O86:Q86"/>
    <mergeCell ref="O87:Q87"/>
    <mergeCell ref="O88:Q88"/>
    <mergeCell ref="O89:Q89"/>
    <mergeCell ref="O90:Q90"/>
    <mergeCell ref="O91:Q91"/>
    <mergeCell ref="O92:Q92"/>
    <mergeCell ref="O93:Q93"/>
    <mergeCell ref="O94:Q94"/>
    <mergeCell ref="O95:Q95"/>
    <mergeCell ref="O96:Q96"/>
    <mergeCell ref="O97:Q97"/>
    <mergeCell ref="O98:Q98"/>
    <mergeCell ref="O99:Q99"/>
    <mergeCell ref="O100:Q100"/>
    <mergeCell ref="O101:Q101"/>
    <mergeCell ref="O102:Q102"/>
    <mergeCell ref="O103:Q103"/>
    <mergeCell ref="O104:Q104"/>
    <mergeCell ref="O105:Q105"/>
    <mergeCell ref="O106:Q106"/>
    <mergeCell ref="O107:Q107"/>
    <mergeCell ref="O108:Q108"/>
    <mergeCell ref="O109:Q109"/>
    <mergeCell ref="O110:Q110"/>
    <mergeCell ref="O111:Q111"/>
    <mergeCell ref="O112:Q112"/>
    <mergeCell ref="O113:Q113"/>
    <mergeCell ref="O114:Q114"/>
    <mergeCell ref="O115:Q115"/>
    <mergeCell ref="O116:Q116"/>
    <mergeCell ref="O117:Q117"/>
    <mergeCell ref="O118:Q118"/>
    <mergeCell ref="O119:Q119"/>
    <mergeCell ref="O120:Q120"/>
    <mergeCell ref="O121:Q121"/>
    <mergeCell ref="O122:Q122"/>
    <mergeCell ref="O123:Q123"/>
    <mergeCell ref="O124:Q124"/>
    <mergeCell ref="O125:Q125"/>
    <mergeCell ref="O126:Q126"/>
    <mergeCell ref="O127:Q127"/>
    <mergeCell ref="O128:Q128"/>
    <mergeCell ref="O129:Q129"/>
    <mergeCell ref="O130:Q130"/>
    <mergeCell ref="O131:Q131"/>
    <mergeCell ref="O132:Q132"/>
    <mergeCell ref="O133:Q133"/>
    <mergeCell ref="O134:Q134"/>
    <mergeCell ref="O135:Q135"/>
    <mergeCell ref="O136:Q136"/>
    <mergeCell ref="O137:Q137"/>
    <mergeCell ref="O138:Q138"/>
    <mergeCell ref="O139:Q139"/>
    <mergeCell ref="O140:Q140"/>
    <mergeCell ref="O141:Q141"/>
    <mergeCell ref="O142:Q142"/>
    <mergeCell ref="O143:Q143"/>
    <mergeCell ref="O144:Q144"/>
    <mergeCell ref="O145:Q145"/>
    <mergeCell ref="O146:Q146"/>
    <mergeCell ref="O147:Q147"/>
    <mergeCell ref="O148:Q148"/>
    <mergeCell ref="O149:Q149"/>
    <mergeCell ref="O150:Q150"/>
    <mergeCell ref="O151:Q151"/>
    <mergeCell ref="O152:Q152"/>
    <mergeCell ref="O153:Q153"/>
    <mergeCell ref="O154:Q154"/>
    <mergeCell ref="O155:Q155"/>
    <mergeCell ref="O156:Q156"/>
    <mergeCell ref="O157:Q157"/>
    <mergeCell ref="O158:Q158"/>
    <mergeCell ref="O159:Q159"/>
    <mergeCell ref="O160:Q160"/>
    <mergeCell ref="O161:Q161"/>
    <mergeCell ref="O162:Q162"/>
    <mergeCell ref="O163:Q163"/>
    <mergeCell ref="O164:Q164"/>
    <mergeCell ref="O165:Q165"/>
    <mergeCell ref="O166:Q166"/>
    <mergeCell ref="O167:Q167"/>
    <mergeCell ref="O168:Q168"/>
    <mergeCell ref="O169:Q169"/>
    <mergeCell ref="O170:Q170"/>
    <mergeCell ref="O171:Q171"/>
    <mergeCell ref="O172:Q172"/>
    <mergeCell ref="O173:Q173"/>
    <mergeCell ref="O174:Q174"/>
    <mergeCell ref="O175:Q175"/>
    <mergeCell ref="O176:Q176"/>
    <mergeCell ref="O177:Q177"/>
    <mergeCell ref="O178:Q178"/>
    <mergeCell ref="O179:Q179"/>
    <mergeCell ref="O180:Q180"/>
    <mergeCell ref="O181:Q181"/>
    <mergeCell ref="O182:Q182"/>
    <mergeCell ref="O183:Q183"/>
    <mergeCell ref="O184:Q184"/>
    <mergeCell ref="O185:Q185"/>
    <mergeCell ref="O186:Q186"/>
    <mergeCell ref="O187:Q187"/>
    <mergeCell ref="O188:Q188"/>
    <mergeCell ref="O189:Q189"/>
    <mergeCell ref="O190:Q190"/>
    <mergeCell ref="O191:Q191"/>
  </mergeCells>
  <dataValidations count="2">
    <dataValidation type="list" allowBlank="1" sqref="U3">
      <formula1>"2003,2004,2005,2006,2007,2008,2009,2010"</formula1>
    </dataValidation>
    <dataValidation errorStyle="information" type="custom" allowBlank="1" showInputMessage="1" promptTitle="Upozornění" prompt="Datum musí korespondovat s rokem udaným v buňce U3 stejně jako vytvářená řada. " sqref="U23">
      <formula1>YEAR(U23)=U3</formula1>
    </dataValidation>
  </dataValidation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Datum a čas</dc:title>
  <dc:subject/>
  <dc:creator>Ing. Petr Pecháček</dc:creator>
  <cp:keywords/>
  <dc:description>http:\\officir.web3.cz
officir.mail@seznam.cz</dc:description>
  <cp:lastModifiedBy>Uzivatel</cp:lastModifiedBy>
  <cp:lastPrinted>2003-11-12T09:58:50Z</cp:lastPrinted>
  <dcterms:created xsi:type="dcterms:W3CDTF">2003-06-21T09:13:48Z</dcterms:created>
  <dcterms:modified xsi:type="dcterms:W3CDTF">2003-12-12T11:38:10Z</dcterms:modified>
  <cp:category>freeware</cp:category>
  <cp:version/>
  <cp:contentType/>
  <cp:contentStatus/>
</cp:coreProperties>
</file>