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35" windowHeight="6750" activeTab="0"/>
  </bookViews>
  <sheets>
    <sheet name="Feuil1" sheetId="1" r:id="rId1"/>
    <sheet name="Feuil2" sheetId="2" r:id="rId2"/>
  </sheets>
  <definedNames/>
  <calcPr fullCalcOnLoad="1"/>
</workbook>
</file>

<file path=xl/comments1.xml><?xml version="1.0" encoding="utf-8"?>
<comments xmlns="http://schemas.openxmlformats.org/spreadsheetml/2006/main">
  <authors>
    <author>SG</author>
  </authors>
  <commentList>
    <comment ref="B10" authorId="0">
      <text>
        <r>
          <rPr>
            <b/>
            <sz val="8"/>
            <rFont val="Tahoma"/>
            <family val="0"/>
          </rPr>
          <t>SG:</t>
        </r>
        <r>
          <rPr>
            <sz val="8"/>
            <rFont val="Tahoma"/>
            <family val="0"/>
          </rPr>
          <t xml:space="preserve">
From Inquiry</t>
        </r>
      </text>
    </comment>
    <comment ref="B11" authorId="0">
      <text>
        <r>
          <rPr>
            <b/>
            <sz val="8"/>
            <rFont val="Tahoma"/>
            <family val="0"/>
          </rPr>
          <t>SG:</t>
        </r>
        <r>
          <rPr>
            <sz val="8"/>
            <rFont val="Tahoma"/>
            <family val="0"/>
          </rPr>
          <t xml:space="preserve">
From Inquiry
</t>
        </r>
      </text>
    </comment>
    <comment ref="B12" authorId="0">
      <text>
        <r>
          <rPr>
            <b/>
            <sz val="8"/>
            <rFont val="Tahoma"/>
            <family val="0"/>
          </rPr>
          <t>SG:</t>
        </r>
        <r>
          <rPr>
            <sz val="8"/>
            <rFont val="Tahoma"/>
            <family val="0"/>
          </rPr>
          <t xml:space="preserve">
From Inquiry
</t>
        </r>
      </text>
    </comment>
  </commentList>
</comments>
</file>

<file path=xl/sharedStrings.xml><?xml version="1.0" encoding="utf-8"?>
<sst xmlns="http://schemas.openxmlformats.org/spreadsheetml/2006/main" count="59" uniqueCount="52">
  <si>
    <t>C</t>
  </si>
  <si>
    <t>H</t>
  </si>
  <si>
    <t>S</t>
  </si>
  <si>
    <t>Total</t>
  </si>
  <si>
    <t>MBR</t>
  </si>
  <si>
    <t>FAT</t>
  </si>
  <si>
    <t>RD</t>
  </si>
  <si>
    <t>Pend</t>
  </si>
  <si>
    <t>Resvd</t>
  </si>
  <si>
    <t>Fat size (s)</t>
  </si>
  <si>
    <t># FAT</t>
  </si>
  <si>
    <t>Sec cnt</t>
  </si>
  <si>
    <t>LBA sec #</t>
  </si>
  <si>
    <t>P-based LBA #</t>
  </si>
  <si>
    <t>FAT2</t>
  </si>
  <si>
    <t>Rootdir32byteEntCnt</t>
  </si>
  <si>
    <t>RootdirSecCnt</t>
  </si>
  <si>
    <t>Data</t>
  </si>
  <si>
    <t>geom_h</t>
  </si>
  <si>
    <t>geom_s</t>
  </si>
  <si>
    <t>geom_hs</t>
  </si>
  <si>
    <t>geom_chs</t>
  </si>
  <si>
    <t>LBA</t>
  </si>
  <si>
    <t>P-based Clust #</t>
  </si>
  <si>
    <t>SectorsPerCluster</t>
  </si>
  <si>
    <t>LBA2Cl</t>
  </si>
  <si>
    <t>Cl2LBA</t>
  </si>
  <si>
    <t>BPB</t>
  </si>
  <si>
    <t>CL#</t>
  </si>
  <si>
    <t>7EA</t>
  </si>
  <si>
    <t>S FAT</t>
  </si>
  <si>
    <t>HexDump</t>
  </si>
  <si>
    <t>Offset</t>
  </si>
  <si>
    <t>$LBA</t>
  </si>
  <si>
    <t>$CL#</t>
  </si>
  <si>
    <t>C:\USERS</t>
  </si>
  <si>
    <t>C:\USERS\BENOIT</t>
  </si>
  <si>
    <t>C:\USERS\AUTRES</t>
  </si>
  <si>
    <t>C:\USERS\YEL</t>
  </si>
  <si>
    <t>C:\USERS\LISA</t>
  </si>
  <si>
    <t>C:\USERS\STEF</t>
  </si>
  <si>
    <t>C:\USERS\STEF\SKULPT</t>
  </si>
  <si>
    <t>7F1</t>
  </si>
  <si>
    <t>BPB, Offset 13, byte</t>
  </si>
  <si>
    <t>BPB, Offset 14, word</t>
  </si>
  <si>
    <t>BPB, Offset 28, long</t>
  </si>
  <si>
    <t>HiddenFromMBR</t>
  </si>
  <si>
    <t>HiddenFromBPB</t>
  </si>
  <si>
    <t>BPB, Offset 16, byte</t>
  </si>
  <si>
    <t>BPB, Offset 17, word</t>
  </si>
  <si>
    <t>BPB, Offset 22, word</t>
  </si>
  <si>
    <t>Hex LBA sec #</t>
  </si>
</sst>
</file>

<file path=xl/styles.xml><?xml version="1.0" encoding="utf-8"?>
<styleSheet xmlns="http://schemas.openxmlformats.org/spreadsheetml/2006/main">
  <numFmts count="8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22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3" borderId="1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4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5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333375</xdr:colOff>
      <xdr:row>0</xdr:row>
      <xdr:rowOff>47625</xdr:rowOff>
    </xdr:from>
    <xdr:ext cx="3495675" cy="400050"/>
    <xdr:sp>
      <xdr:nvSpPr>
        <xdr:cNvPr id="1" name="TextBox 4"/>
        <xdr:cNvSpPr txBox="1">
          <a:spLocks noChangeArrowheads="1"/>
        </xdr:cNvSpPr>
      </xdr:nvSpPr>
      <xdr:spPr>
        <a:xfrm>
          <a:off x="3190875" y="47625"/>
          <a:ext cx="34956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2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Only input in white cells !</a:t>
          </a:r>
        </a:p>
      </xdr:txBody>
    </xdr:sp>
    <xdr:clientData/>
  </xdr:oneCellAnchor>
  <xdr:twoCellAnchor>
    <xdr:from>
      <xdr:col>6</xdr:col>
      <xdr:colOff>38100</xdr:colOff>
      <xdr:row>2</xdr:row>
      <xdr:rowOff>123825</xdr:rowOff>
    </xdr:from>
    <xdr:to>
      <xdr:col>7</xdr:col>
      <xdr:colOff>409575</xdr:colOff>
      <xdr:row>4</xdr:row>
      <xdr:rowOff>9525</xdr:rowOff>
    </xdr:to>
    <xdr:sp>
      <xdr:nvSpPr>
        <xdr:cNvPr id="2" name="AutoShape 5"/>
        <xdr:cNvSpPr>
          <a:spLocks/>
        </xdr:cNvSpPr>
      </xdr:nvSpPr>
      <xdr:spPr>
        <a:xfrm>
          <a:off x="3943350" y="447675"/>
          <a:ext cx="895350" cy="209550"/>
        </a:xfrm>
        <a:prstGeom prst="borderCallout2">
          <a:avLst>
            <a:gd name="adj1" fmla="val -246810"/>
            <a:gd name="adj2" fmla="val 377273"/>
            <a:gd name="adj3" fmla="val -162763"/>
            <a:gd name="adj4" fmla="val 4546"/>
            <a:gd name="adj5" fmla="val -58509"/>
            <a:gd name="adj6" fmla="val 4546"/>
            <a:gd name="adj7" fmla="val -246810"/>
            <a:gd name="adj8" fmla="val 377273"/>
          </a:avLst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Always 0 / 0 / 1</a:t>
          </a:r>
        </a:p>
      </xdr:txBody>
    </xdr:sp>
    <xdr:clientData/>
  </xdr:twoCellAnchor>
  <xdr:twoCellAnchor>
    <xdr:from>
      <xdr:col>6</xdr:col>
      <xdr:colOff>38100</xdr:colOff>
      <xdr:row>4</xdr:row>
      <xdr:rowOff>38100</xdr:rowOff>
    </xdr:from>
    <xdr:to>
      <xdr:col>7</xdr:col>
      <xdr:colOff>428625</xdr:colOff>
      <xdr:row>7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3943350" y="685800"/>
          <a:ext cx="914400" cy="514350"/>
        </a:xfrm>
        <a:prstGeom prst="borderCallout2">
          <a:avLst>
            <a:gd name="adj1" fmla="val -181250"/>
            <a:gd name="adj2" fmla="val 75925"/>
            <a:gd name="adj3" fmla="val -126041"/>
            <a:gd name="adj4" fmla="val -27777"/>
            <a:gd name="adj5" fmla="val -27777"/>
            <a:gd name="adj6" fmla="val -181250"/>
            <a:gd name="adj7" fmla="val 75925"/>
          </a:avLst>
        </a:prstGeom>
        <a:solidFill>
          <a:srgbClr val="FFFFFF"/>
        </a:solid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1st block of part, from part def in MBR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="75" zoomScaleNormal="75" workbookViewId="0" topLeftCell="A1">
      <pane xSplit="2" topLeftCell="C1" activePane="topRight" state="frozen"/>
      <selection pane="topLeft" activeCell="A1" sqref="A1"/>
      <selection pane="topRight" activeCell="A27" sqref="A27:IV29"/>
    </sheetView>
  </sheetViews>
  <sheetFormatPr defaultColWidth="11.421875" defaultRowHeight="12.75"/>
  <cols>
    <col min="1" max="1" width="19.28125" style="4" bestFit="1" customWidth="1"/>
    <col min="2" max="11" width="7.8515625" style="0" customWidth="1"/>
  </cols>
  <sheetData>
    <row r="1" spans="1:3" ht="12.75">
      <c r="A1" s="4" t="s">
        <v>24</v>
      </c>
      <c r="B1" s="1">
        <v>8</v>
      </c>
      <c r="C1" t="s">
        <v>43</v>
      </c>
    </row>
    <row r="2" spans="1:3" ht="12.75">
      <c r="A2" s="3" t="s">
        <v>8</v>
      </c>
      <c r="B2" s="1">
        <v>1</v>
      </c>
      <c r="C2" t="s">
        <v>44</v>
      </c>
    </row>
    <row r="3" spans="1:8" ht="12.75">
      <c r="A3" s="3" t="s">
        <v>10</v>
      </c>
      <c r="B3" s="1">
        <v>2</v>
      </c>
      <c r="C3" t="s">
        <v>48</v>
      </c>
      <c r="G3" s="8"/>
      <c r="H3" s="8"/>
    </row>
    <row r="4" spans="1:7" ht="12.75">
      <c r="A4" s="4" t="s">
        <v>15</v>
      </c>
      <c r="B4" s="1">
        <v>512</v>
      </c>
      <c r="C4" t="s">
        <v>49</v>
      </c>
      <c r="G4" s="19"/>
    </row>
    <row r="5" spans="1:3" ht="12.75">
      <c r="A5" s="3" t="s">
        <v>9</v>
      </c>
      <c r="B5" s="1">
        <v>163</v>
      </c>
      <c r="C5" t="s">
        <v>50</v>
      </c>
    </row>
    <row r="6" spans="1:3" ht="12.75">
      <c r="A6" s="3" t="s">
        <v>47</v>
      </c>
      <c r="B6" s="1">
        <v>330</v>
      </c>
      <c r="C6" t="s">
        <v>45</v>
      </c>
    </row>
    <row r="7" spans="1:2" ht="12.75">
      <c r="A7" s="3" t="s">
        <v>46</v>
      </c>
      <c r="B7" s="2">
        <f>(D10-C10)*B11*B12+D12-C12</f>
        <v>330</v>
      </c>
    </row>
    <row r="8" spans="1:2" ht="12.75">
      <c r="A8" s="4" t="s">
        <v>16</v>
      </c>
      <c r="B8" s="2">
        <f>B4*32/512</f>
        <v>32</v>
      </c>
    </row>
    <row r="9" spans="1:11" s="6" customFormat="1" ht="12.75">
      <c r="A9" s="5"/>
      <c r="B9" s="9" t="s">
        <v>3</v>
      </c>
      <c r="C9" s="9" t="s">
        <v>4</v>
      </c>
      <c r="D9" s="9" t="s">
        <v>27</v>
      </c>
      <c r="E9" s="9" t="s">
        <v>7</v>
      </c>
      <c r="F9" s="9" t="s">
        <v>5</v>
      </c>
      <c r="G9" s="9" t="s">
        <v>14</v>
      </c>
      <c r="H9" s="9" t="s">
        <v>6</v>
      </c>
      <c r="I9" s="9" t="s">
        <v>17</v>
      </c>
      <c r="J9" s="9" t="s">
        <v>25</v>
      </c>
      <c r="K9" s="9" t="s">
        <v>26</v>
      </c>
    </row>
    <row r="10" spans="1:11" ht="12.75">
      <c r="A10" s="3" t="s">
        <v>0</v>
      </c>
      <c r="B10" s="1">
        <v>1011</v>
      </c>
      <c r="C10" s="1">
        <v>0</v>
      </c>
      <c r="D10" s="1">
        <v>1</v>
      </c>
      <c r="E10" s="1">
        <v>982</v>
      </c>
      <c r="F10" s="2">
        <f aca="true" t="shared" si="0" ref="F10:K10">INT((F14-1)/($B$11*$B$12))</f>
        <v>2</v>
      </c>
      <c r="G10" s="2">
        <f t="shared" si="0"/>
        <v>2</v>
      </c>
      <c r="H10" s="2">
        <f t="shared" si="0"/>
        <v>2</v>
      </c>
      <c r="I10" s="2">
        <f t="shared" si="0"/>
        <v>3</v>
      </c>
      <c r="J10" s="2">
        <f t="shared" si="0"/>
        <v>5</v>
      </c>
      <c r="K10" s="2">
        <f t="shared" si="0"/>
        <v>5</v>
      </c>
    </row>
    <row r="11" spans="1:11" ht="12.75">
      <c r="A11" s="3" t="s">
        <v>1</v>
      </c>
      <c r="B11" s="1">
        <v>15</v>
      </c>
      <c r="C11" s="1">
        <v>0</v>
      </c>
      <c r="D11" s="1">
        <v>0</v>
      </c>
      <c r="E11" s="1">
        <v>14</v>
      </c>
      <c r="F11" s="2">
        <f aca="true" t="shared" si="1" ref="F11:K11">INT(((F14-1)-F10*$B$11*$B$12)/$B$12)</f>
        <v>0</v>
      </c>
      <c r="G11" s="2">
        <f t="shared" si="1"/>
        <v>7</v>
      </c>
      <c r="H11" s="2">
        <f t="shared" si="1"/>
        <v>14</v>
      </c>
      <c r="I11" s="2">
        <f t="shared" si="1"/>
        <v>1</v>
      </c>
      <c r="J11" s="2">
        <f t="shared" si="1"/>
        <v>6</v>
      </c>
      <c r="K11" s="2">
        <f t="shared" si="1"/>
        <v>6</v>
      </c>
    </row>
    <row r="12" spans="1:11" ht="12.75">
      <c r="A12" s="3" t="s">
        <v>2</v>
      </c>
      <c r="B12" s="1">
        <v>22</v>
      </c>
      <c r="C12" s="1">
        <v>1</v>
      </c>
      <c r="D12" s="1">
        <v>1</v>
      </c>
      <c r="E12" s="1">
        <v>2</v>
      </c>
      <c r="F12" s="2">
        <f aca="true" t="shared" si="2" ref="F12:K12">1+MOD(F14-1,$B$12)</f>
        <v>2</v>
      </c>
      <c r="G12" s="2">
        <f t="shared" si="2"/>
        <v>11</v>
      </c>
      <c r="H12" s="2">
        <f t="shared" si="2"/>
        <v>20</v>
      </c>
      <c r="I12" s="2">
        <f t="shared" si="2"/>
        <v>8</v>
      </c>
      <c r="J12" s="2">
        <f t="shared" si="2"/>
        <v>14</v>
      </c>
      <c r="K12" s="2">
        <f t="shared" si="2"/>
        <v>14</v>
      </c>
    </row>
    <row r="13" spans="1:11" s="14" customFormat="1" ht="11.25">
      <c r="A13" s="11" t="s">
        <v>11</v>
      </c>
      <c r="B13" s="13">
        <f>B12*B11*B10</f>
        <v>333630</v>
      </c>
      <c r="C13" s="15">
        <f>D12+D11*$B12+D10*$B11*$B12-(C12+C11*$B12+C10*$B11*$B12)</f>
        <v>330</v>
      </c>
      <c r="D13" s="15">
        <f>E12+E11*$B12+E10*$B11*$B12-(D12+D11*$B12+D10*$B11*$B12)</f>
        <v>324039</v>
      </c>
      <c r="E13" s="15"/>
      <c r="F13" s="15">
        <f>G12+G11*$B12+G10*$B11*$B12-(F12+F11*$B12+F10*$B11*$B12)</f>
        <v>163</v>
      </c>
      <c r="G13" s="15">
        <f>H12+H11*$B12+H10*$B11*$B12-(G12+G11*$B12+G10*$B11*$B12)</f>
        <v>163</v>
      </c>
      <c r="H13" s="15">
        <f>I12+I11*$B12+I10*$B11*$B12-(H12+H11*$B12+H10*$B11*$B12)</f>
        <v>32</v>
      </c>
      <c r="I13" s="15">
        <f>J12+J11*$B12+J10*$B11*$B12-(I12+I11*$B12+I10*$B11*$B12)</f>
        <v>776</v>
      </c>
      <c r="J13" s="15"/>
      <c r="K13" s="15"/>
    </row>
    <row r="14" spans="1:11" ht="12.75">
      <c r="A14" s="3" t="s">
        <v>12</v>
      </c>
      <c r="B14" s="1"/>
      <c r="C14" s="2">
        <f>C12+C10*$B$11*$B$12</f>
        <v>1</v>
      </c>
      <c r="D14" s="2">
        <f>D12+D10*$B$11*$B$12</f>
        <v>331</v>
      </c>
      <c r="E14" s="2">
        <f>E12+E10*$B$11*$B$12</f>
        <v>324062</v>
      </c>
      <c r="F14" s="2">
        <f>D14+B2+B6</f>
        <v>662</v>
      </c>
      <c r="G14" s="2">
        <f>F14+B5</f>
        <v>825</v>
      </c>
      <c r="H14" s="2">
        <f>F14+B5*B3</f>
        <v>988</v>
      </c>
      <c r="I14" s="2">
        <f>H14+B8</f>
        <v>1020</v>
      </c>
      <c r="J14" s="2">
        <f>$I$14+J16-$I16</f>
        <v>1796</v>
      </c>
      <c r="K14" s="2">
        <f>$I$14+K16-$I16</f>
        <v>1796</v>
      </c>
    </row>
    <row r="15" spans="1:11" ht="12.75">
      <c r="A15" s="3" t="s">
        <v>51</v>
      </c>
      <c r="B15" s="1"/>
      <c r="C15" s="2" t="str">
        <f>_XLL.DECHEX(C14)</f>
        <v>1</v>
      </c>
      <c r="D15" s="2" t="str">
        <f>_XLL.DECHEX(D14)</f>
        <v>14B</v>
      </c>
      <c r="E15" s="2" t="str">
        <f>_XLL.DECHEX(E14)</f>
        <v>4F1DE</v>
      </c>
      <c r="F15" s="2" t="str">
        <f>_XLL.DECHEX(F14)</f>
        <v>296</v>
      </c>
      <c r="G15" s="2" t="str">
        <f>_XLL.DECHEX(G14)</f>
        <v>339</v>
      </c>
      <c r="H15" s="2" t="str">
        <f>_XLL.DECHEX(H14)</f>
        <v>3DC</v>
      </c>
      <c r="I15" s="2" t="str">
        <f>_XLL.DECHEX(I14)</f>
        <v>3FC</v>
      </c>
      <c r="J15" s="2" t="str">
        <f>_XLL.DECHEX(J14)</f>
        <v>704</v>
      </c>
      <c r="K15" s="2" t="str">
        <f>_XLL.DECHEX(K14)</f>
        <v>704</v>
      </c>
    </row>
    <row r="16" spans="1:11" s="14" customFormat="1" ht="11.25">
      <c r="A16" s="11" t="s">
        <v>13</v>
      </c>
      <c r="B16" s="12"/>
      <c r="C16" s="12"/>
      <c r="D16" s="13">
        <f aca="true" t="shared" si="3" ref="D16:I16">D14-$D$14</f>
        <v>0</v>
      </c>
      <c r="E16" s="13">
        <f t="shared" si="3"/>
        <v>323731</v>
      </c>
      <c r="F16" s="13">
        <f t="shared" si="3"/>
        <v>331</v>
      </c>
      <c r="G16" s="13">
        <f t="shared" si="3"/>
        <v>494</v>
      </c>
      <c r="H16" s="13">
        <f t="shared" si="3"/>
        <v>657</v>
      </c>
      <c r="I16" s="13">
        <f t="shared" si="3"/>
        <v>689</v>
      </c>
      <c r="J16" s="12">
        <v>1465</v>
      </c>
      <c r="K16" s="13">
        <f>(K17-2)*$B$1+$I$16</f>
        <v>1465</v>
      </c>
    </row>
    <row r="17" spans="1:11" ht="12.75">
      <c r="A17" s="3" t="s">
        <v>23</v>
      </c>
      <c r="B17" s="7"/>
      <c r="C17" s="7"/>
      <c r="D17" s="7"/>
      <c r="E17" s="7"/>
      <c r="F17" s="7"/>
      <c r="G17" s="7"/>
      <c r="H17" s="7"/>
      <c r="I17" s="2">
        <v>2</v>
      </c>
      <c r="J17" s="2">
        <f>INT(I17+(J14-$I$14)/$B$1)</f>
        <v>99</v>
      </c>
      <c r="K17" s="1">
        <v>99</v>
      </c>
    </row>
    <row r="18" spans="3:11" ht="12.75"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2.75">
      <c r="A19" s="3"/>
      <c r="B19" s="9" t="s">
        <v>34</v>
      </c>
      <c r="C19" s="9" t="s">
        <v>28</v>
      </c>
      <c r="D19" s="9" t="s">
        <v>22</v>
      </c>
      <c r="E19" s="9" t="s">
        <v>33</v>
      </c>
      <c r="F19" s="9" t="s">
        <v>0</v>
      </c>
      <c r="G19" s="9" t="s">
        <v>1</v>
      </c>
      <c r="H19" s="9" t="s">
        <v>2</v>
      </c>
      <c r="I19" s="9" t="s">
        <v>30</v>
      </c>
      <c r="J19" s="9" t="s">
        <v>31</v>
      </c>
      <c r="K19" s="9" t="s">
        <v>32</v>
      </c>
    </row>
    <row r="20" spans="1:11" s="17" customFormat="1" ht="12.75">
      <c r="A20" s="4" t="s">
        <v>35</v>
      </c>
      <c r="B20" s="1">
        <v>63</v>
      </c>
      <c r="C20" s="16">
        <f>_XLL.HEXDEC(B20)</f>
        <v>99</v>
      </c>
      <c r="D20" s="16">
        <f aca="true" t="shared" si="4" ref="D20:D26">$I$14+(C20-2)*$B$1</f>
        <v>1796</v>
      </c>
      <c r="E20" s="16" t="str">
        <f>_XLL.DECHEX(D20)</f>
        <v>704</v>
      </c>
      <c r="F20" s="16">
        <f aca="true" t="shared" si="5" ref="F20:F26">INT((D20-1)/($B$11*$B$12))</f>
        <v>5</v>
      </c>
      <c r="G20" s="16">
        <f aca="true" t="shared" si="6" ref="G20:G26">INT(((D20-1)-F20*$B$11*$B$12)/$B$12)</f>
        <v>6</v>
      </c>
      <c r="H20" s="16">
        <f aca="true" t="shared" si="7" ref="H20:H26">1+MOD(D20-1,$B$12)</f>
        <v>14</v>
      </c>
      <c r="I20" s="16">
        <f aca="true" t="shared" si="8" ref="I20:I26">INT(C20*2/512)</f>
        <v>0</v>
      </c>
      <c r="J20" s="16">
        <f aca="true" t="shared" si="9" ref="J20:J26">1+INT((C20-I20*512/2)/(80/4))</f>
        <v>5</v>
      </c>
      <c r="K20" s="16">
        <f aca="true" t="shared" si="10" ref="K20:K26">(C20-I20*512/2-(J20-1)*(80/4))*4</f>
        <v>76</v>
      </c>
    </row>
    <row r="21" spans="1:11" s="17" customFormat="1" ht="12.75">
      <c r="A21" s="4" t="s">
        <v>36</v>
      </c>
      <c r="B21" s="1">
        <v>65</v>
      </c>
      <c r="C21" s="16">
        <f>_XLL.HEXDEC(B21)</f>
        <v>101</v>
      </c>
      <c r="D21" s="16">
        <f t="shared" si="4"/>
        <v>1812</v>
      </c>
      <c r="E21" s="16" t="str">
        <f>_XLL.DECHEX(D21)</f>
        <v>714</v>
      </c>
      <c r="F21" s="16">
        <f t="shared" si="5"/>
        <v>5</v>
      </c>
      <c r="G21" s="16">
        <f t="shared" si="6"/>
        <v>7</v>
      </c>
      <c r="H21" s="16">
        <f t="shared" si="7"/>
        <v>8</v>
      </c>
      <c r="I21" s="16">
        <f t="shared" si="8"/>
        <v>0</v>
      </c>
      <c r="J21" s="16">
        <f t="shared" si="9"/>
        <v>6</v>
      </c>
      <c r="K21" s="16">
        <f t="shared" si="10"/>
        <v>4</v>
      </c>
    </row>
    <row r="22" spans="1:11" s="17" customFormat="1" ht="12.75">
      <c r="A22" s="4" t="s">
        <v>37</v>
      </c>
      <c r="B22" s="1">
        <v>64</v>
      </c>
      <c r="C22" s="16">
        <f>_XLL.HEXDEC(B22)</f>
        <v>100</v>
      </c>
      <c r="D22" s="16">
        <f t="shared" si="4"/>
        <v>1804</v>
      </c>
      <c r="E22" s="16" t="str">
        <f>_XLL.DECHEX(D22)</f>
        <v>70C</v>
      </c>
      <c r="F22" s="16">
        <f t="shared" si="5"/>
        <v>5</v>
      </c>
      <c r="G22" s="16">
        <f t="shared" si="6"/>
        <v>6</v>
      </c>
      <c r="H22" s="16">
        <f t="shared" si="7"/>
        <v>22</v>
      </c>
      <c r="I22" s="16">
        <f t="shared" si="8"/>
        <v>0</v>
      </c>
      <c r="J22" s="16">
        <f t="shared" si="9"/>
        <v>6</v>
      </c>
      <c r="K22" s="16">
        <f t="shared" si="10"/>
        <v>0</v>
      </c>
    </row>
    <row r="23" spans="1:11" s="17" customFormat="1" ht="12.75">
      <c r="A23" s="4" t="s">
        <v>38</v>
      </c>
      <c r="B23" s="1">
        <v>267</v>
      </c>
      <c r="C23" s="16">
        <f>_XLL.HEXDEC(B23)</f>
        <v>615</v>
      </c>
      <c r="D23" s="16">
        <f t="shared" si="4"/>
        <v>5924</v>
      </c>
      <c r="E23" s="16" t="str">
        <f>_XLL.DECHEX(D23)</f>
        <v>1724</v>
      </c>
      <c r="F23" s="16">
        <f t="shared" si="5"/>
        <v>17</v>
      </c>
      <c r="G23" s="16">
        <f t="shared" si="6"/>
        <v>14</v>
      </c>
      <c r="H23" s="16">
        <f t="shared" si="7"/>
        <v>6</v>
      </c>
      <c r="I23" s="16">
        <f t="shared" si="8"/>
        <v>2</v>
      </c>
      <c r="J23" s="16">
        <f t="shared" si="9"/>
        <v>6</v>
      </c>
      <c r="K23" s="16">
        <f t="shared" si="10"/>
        <v>12</v>
      </c>
    </row>
    <row r="24" spans="1:11" s="17" customFormat="1" ht="12.75">
      <c r="A24" s="4" t="s">
        <v>39</v>
      </c>
      <c r="B24" s="1">
        <v>710</v>
      </c>
      <c r="C24" s="16">
        <f>_XLL.HEXDEC(B24)</f>
        <v>1808</v>
      </c>
      <c r="D24" s="16">
        <f t="shared" si="4"/>
        <v>15468</v>
      </c>
      <c r="E24" s="16" t="str">
        <f>_XLL.DECHEX(D24)</f>
        <v>3C6C</v>
      </c>
      <c r="F24" s="16">
        <f t="shared" si="5"/>
        <v>46</v>
      </c>
      <c r="G24" s="16">
        <f t="shared" si="6"/>
        <v>13</v>
      </c>
      <c r="H24" s="16">
        <f t="shared" si="7"/>
        <v>2</v>
      </c>
      <c r="I24" s="16">
        <f t="shared" si="8"/>
        <v>7</v>
      </c>
      <c r="J24" s="16">
        <f t="shared" si="9"/>
        <v>1</v>
      </c>
      <c r="K24" s="16">
        <f t="shared" si="10"/>
        <v>64</v>
      </c>
    </row>
    <row r="25" spans="1:11" s="17" customFormat="1" ht="12.75">
      <c r="A25" s="4" t="s">
        <v>40</v>
      </c>
      <c r="B25" s="1" t="s">
        <v>29</v>
      </c>
      <c r="C25" s="16">
        <f>_XLL.HEXDEC(B25)</f>
        <v>2026</v>
      </c>
      <c r="D25" s="16">
        <f t="shared" si="4"/>
        <v>17212</v>
      </c>
      <c r="E25" s="16" t="str">
        <f>_XLL.DECHEX(D25)</f>
        <v>433C</v>
      </c>
      <c r="F25" s="16">
        <f t="shared" si="5"/>
        <v>52</v>
      </c>
      <c r="G25" s="16">
        <f t="shared" si="6"/>
        <v>2</v>
      </c>
      <c r="H25" s="16">
        <f t="shared" si="7"/>
        <v>8</v>
      </c>
      <c r="I25" s="16">
        <f t="shared" si="8"/>
        <v>7</v>
      </c>
      <c r="J25" s="16">
        <f t="shared" si="9"/>
        <v>12</v>
      </c>
      <c r="K25" s="16">
        <f t="shared" si="10"/>
        <v>56</v>
      </c>
    </row>
    <row r="26" spans="1:11" s="17" customFormat="1" ht="12.75">
      <c r="A26" s="4" t="s">
        <v>41</v>
      </c>
      <c r="B26" s="1" t="s">
        <v>42</v>
      </c>
      <c r="C26" s="16">
        <f>_XLL.HEXDEC(B26)</f>
        <v>2033</v>
      </c>
      <c r="D26" s="16">
        <f t="shared" si="4"/>
        <v>17268</v>
      </c>
      <c r="E26" s="16" t="str">
        <f>_XLL.DECHEX(D26)</f>
        <v>4374</v>
      </c>
      <c r="F26" s="16">
        <f t="shared" si="5"/>
        <v>52</v>
      </c>
      <c r="G26" s="16">
        <f t="shared" si="6"/>
        <v>4</v>
      </c>
      <c r="H26" s="16">
        <f t="shared" si="7"/>
        <v>20</v>
      </c>
      <c r="I26" s="16">
        <f t="shared" si="8"/>
        <v>7</v>
      </c>
      <c r="J26" s="16">
        <f t="shared" si="9"/>
        <v>13</v>
      </c>
      <c r="K26" s="16">
        <f t="shared" si="10"/>
        <v>4</v>
      </c>
    </row>
  </sheetData>
  <printOptions/>
  <pageMargins left="0.75" right="0.75" top="1" bottom="1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"/>
  <sheetViews>
    <sheetView workbookViewId="0" topLeftCell="A1">
      <selection activeCell="B16" sqref="B16"/>
    </sheetView>
  </sheetViews>
  <sheetFormatPr defaultColWidth="11.421875" defaultRowHeight="12.75"/>
  <cols>
    <col min="2" max="2" width="43.28125" style="0" bestFit="1" customWidth="1"/>
  </cols>
  <sheetData>
    <row r="1" spans="1:2" ht="12.75">
      <c r="A1" t="s">
        <v>18</v>
      </c>
      <c r="B1" s="10">
        <f>Feuil1!B11</f>
        <v>15</v>
      </c>
    </row>
    <row r="2" spans="1:2" ht="12.75">
      <c r="A2" t="s">
        <v>19</v>
      </c>
      <c r="B2" s="10">
        <f>Feuil1!B12</f>
        <v>22</v>
      </c>
    </row>
    <row r="3" spans="1:2" ht="12.75">
      <c r="A3" t="s">
        <v>20</v>
      </c>
      <c r="B3">
        <f>B2*B1</f>
        <v>330</v>
      </c>
    </row>
    <row r="4" spans="1:2" ht="12.75">
      <c r="A4" t="s">
        <v>21</v>
      </c>
      <c r="B4">
        <f>B7*B3</f>
        <v>330</v>
      </c>
    </row>
    <row r="6" spans="1:2" ht="12.75">
      <c r="A6" t="s">
        <v>22</v>
      </c>
      <c r="B6" s="10">
        <v>331</v>
      </c>
    </row>
    <row r="7" spans="1:2" ht="12.75">
      <c r="A7" t="s">
        <v>0</v>
      </c>
      <c r="B7">
        <f>INT(B6/B3)</f>
        <v>1</v>
      </c>
    </row>
    <row r="8" spans="1:2" ht="12.75">
      <c r="A8" t="s">
        <v>1</v>
      </c>
      <c r="B8">
        <f>INT((B6-B4)/B2)</f>
        <v>0</v>
      </c>
    </row>
    <row r="9" spans="1:2" ht="12.75">
      <c r="A9" t="s">
        <v>2</v>
      </c>
      <c r="B9">
        <f>B6-B4-B8*B2</f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Fun Factory 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2001-04-04T19:10:55Z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